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updateLinks="never" defaultThemeVersion="124226"/>
  <mc:AlternateContent xmlns:mc="http://schemas.openxmlformats.org/markup-compatibility/2006">
    <mc:Choice Requires="x15">
      <x15ac:absPath xmlns:x15ac="http://schemas.microsoft.com/office/spreadsheetml/2010/11/ac" url="S:\HP\Restoration\Fish Passage &amp; Screening\ERTA_West\SHARED\Resources For Outside Groups\LevelBSpreadsheet\"/>
    </mc:Choice>
  </mc:AlternateContent>
  <xr:revisionPtr revIDLastSave="0" documentId="13_ncr:1_{FD8A7749-09F5-48D1-92D8-C0A1FACB6330}" xr6:coauthVersionLast="43" xr6:coauthVersionMax="43" xr10:uidLastSave="{00000000-0000-0000-0000-000000000000}"/>
  <workbookProtection workbookPassword="FF14" lockStructure="1"/>
  <bookViews>
    <workbookView xWindow="-120" yWindow="-120" windowWidth="29040" windowHeight="15840" xr2:uid="{00000000-000D-0000-FFFF-FFFF00000000}"/>
  </bookViews>
  <sheets>
    <sheet name="Culvert Data" sheetId="5" r:id="rId1"/>
    <sheet name="CorrugationOptions" sheetId="7" state="hidden" r:id="rId2"/>
    <sheet name="Channel Data" sheetId="6" r:id="rId3"/>
    <sheet name="Qfp Calculator" sheetId="1" r:id="rId4"/>
    <sheet name="Fish Passage Flow" sheetId="2" state="hidden" r:id="rId5"/>
    <sheet name="Washington Regions" sheetId="3" r:id="rId6"/>
    <sheet name="Intensity Map" sheetId="4"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 l="1"/>
  <c r="E16" i="1"/>
  <c r="C26" i="1" l="1"/>
  <c r="E18" i="1"/>
  <c r="E17" i="1"/>
  <c r="C22" i="1"/>
  <c r="E22" i="1" s="1"/>
  <c r="I17" i="2"/>
  <c r="M17" i="2" s="1"/>
  <c r="I16" i="2"/>
  <c r="K16" i="2" s="1"/>
  <c r="I15" i="2"/>
  <c r="K15" i="2" s="1"/>
  <c r="I14" i="2"/>
  <c r="M14" i="2" s="1"/>
  <c r="I13" i="2"/>
  <c r="M13" i="2" s="1"/>
  <c r="I12" i="2"/>
  <c r="K12" i="2" s="1"/>
  <c r="I10" i="2"/>
  <c r="K10" i="2" s="1"/>
  <c r="I9" i="2"/>
  <c r="M9" i="2" s="1"/>
  <c r="I8" i="2"/>
  <c r="M8" i="2" s="1"/>
  <c r="I7" i="2"/>
  <c r="K7" i="2" s="1"/>
  <c r="I6" i="2"/>
  <c r="K6" i="2" s="1"/>
  <c r="I5" i="2"/>
  <c r="M5" i="2" s="1"/>
  <c r="C25" i="1" l="1"/>
  <c r="E25" i="1" s="1"/>
  <c r="M10" i="2"/>
  <c r="M7" i="2"/>
  <c r="M6" i="2"/>
  <c r="C28" i="1" s="1"/>
  <c r="E28" i="1" s="1"/>
  <c r="M12" i="2"/>
  <c r="M15" i="2"/>
  <c r="M16" i="2"/>
  <c r="K17" i="2"/>
  <c r="K5" i="2"/>
  <c r="K9" i="2"/>
  <c r="K14" i="2"/>
  <c r="K8" i="2"/>
  <c r="K13" i="2"/>
  <c r="C27" i="1" l="1"/>
  <c r="E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WDFW</author>
  </authors>
  <commentList>
    <comment ref="B14" authorId="0" shapeId="0" xr:uid="{00000000-0006-0000-0300-000001000000}">
      <text>
        <r>
          <rPr>
            <b/>
            <sz val="9"/>
            <color indexed="81"/>
            <rFont val="Tahoma"/>
            <charset val="1"/>
          </rPr>
          <t>WDFW:</t>
        </r>
        <r>
          <rPr>
            <sz val="9"/>
            <color indexed="81"/>
            <rFont val="Tahoma"/>
            <charset val="1"/>
          </rPr>
          <t xml:space="preserve">
Select Region from the tab labeled "Washington Regions"</t>
        </r>
      </text>
    </comment>
    <comment ref="B15" authorId="0" shapeId="0" xr:uid="{00000000-0006-0000-0300-000002000000}">
      <text>
        <r>
          <rPr>
            <b/>
            <sz val="9"/>
            <color indexed="81"/>
            <rFont val="Tahoma"/>
            <charset val="1"/>
          </rPr>
          <t>WDFW:</t>
        </r>
        <r>
          <rPr>
            <sz val="9"/>
            <color indexed="81"/>
            <rFont val="Tahoma"/>
            <charset val="1"/>
          </rPr>
          <t xml:space="preserve">
Area in Square Miles, from StreamStats or measured from Quad map/GIS</t>
        </r>
      </text>
    </comment>
    <comment ref="B16" authorId="0" shapeId="0" xr:uid="{00000000-0006-0000-0300-000003000000}">
      <text>
        <r>
          <rPr>
            <b/>
            <sz val="9"/>
            <color indexed="81"/>
            <rFont val="Tahoma"/>
            <charset val="1"/>
          </rPr>
          <t>WDFW:</t>
        </r>
        <r>
          <rPr>
            <sz val="9"/>
            <color indexed="81"/>
            <rFont val="Tahoma"/>
            <charset val="1"/>
          </rPr>
          <t xml:space="preserve">
From StreamStats or Map.  Mean elevation within drainage area.</t>
        </r>
      </text>
    </comment>
    <comment ref="B17" authorId="0" shapeId="0" xr:uid="{00000000-0006-0000-0300-000004000000}">
      <text>
        <r>
          <rPr>
            <b/>
            <sz val="9"/>
            <color indexed="81"/>
            <rFont val="Tahoma"/>
            <charset val="1"/>
          </rPr>
          <t>WDFW:</t>
        </r>
        <r>
          <rPr>
            <sz val="9"/>
            <color indexed="81"/>
            <rFont val="Tahoma"/>
            <charset val="1"/>
          </rPr>
          <t xml:space="preserve">
From StreamStats or map on the tab labeled "Mean Annual Precipitation Map"</t>
        </r>
      </text>
    </comment>
    <comment ref="B18" authorId="0" shapeId="0" xr:uid="{00000000-0006-0000-0300-000005000000}">
      <text>
        <r>
          <rPr>
            <b/>
            <sz val="9"/>
            <color indexed="81"/>
            <rFont val="Tahoma"/>
            <charset val="1"/>
          </rPr>
          <t>WDFW:</t>
        </r>
        <r>
          <rPr>
            <sz val="9"/>
            <color indexed="81"/>
            <rFont val="Tahoma"/>
            <charset val="1"/>
          </rPr>
          <t xml:space="preserve">
From the map on the tab labeled "Intensity Map"</t>
        </r>
      </text>
    </comment>
    <comment ref="B19" authorId="0" shapeId="0" xr:uid="{00000000-0006-0000-0300-000006000000}">
      <text>
        <r>
          <rPr>
            <b/>
            <sz val="9"/>
            <color indexed="81"/>
            <rFont val="Tahoma"/>
            <family val="2"/>
          </rPr>
          <t>WDFW:</t>
        </r>
        <r>
          <rPr>
            <sz val="9"/>
            <color indexed="81"/>
            <rFont val="Tahoma"/>
            <family val="2"/>
          </rPr>
          <t xml:space="preserve">
Estimate the percentage of the drainage basin that is not natural (paved, buildings…)</t>
        </r>
      </text>
    </comment>
  </commentList>
</comments>
</file>

<file path=xl/sharedStrings.xml><?xml version="1.0" encoding="utf-8"?>
<sst xmlns="http://schemas.openxmlformats.org/spreadsheetml/2006/main" count="248" uniqueCount="158">
  <si>
    <t xml:space="preserve"> Indicates required data entry</t>
  </si>
  <si>
    <t>Indicates an unneccesary variable</t>
  </si>
  <si>
    <t xml:space="preserve"> Indicates a calculated value </t>
  </si>
  <si>
    <t>Indicates a discretionary number, needs verification</t>
  </si>
  <si>
    <t>Road:</t>
  </si>
  <si>
    <t>Stream Name :</t>
  </si>
  <si>
    <t>Date:</t>
  </si>
  <si>
    <t>Site Information</t>
  </si>
  <si>
    <t>Region</t>
  </si>
  <si>
    <t>Drainage Area, A</t>
  </si>
  <si>
    <r>
      <t>mi</t>
    </r>
    <r>
      <rPr>
        <vertAlign val="superscript"/>
        <sz val="11"/>
        <color theme="1"/>
        <rFont val="Calibri"/>
        <family val="2"/>
        <scheme val="minor"/>
      </rPr>
      <t>2</t>
    </r>
  </si>
  <si>
    <t xml:space="preserve">ft </t>
  </si>
  <si>
    <t>ft</t>
  </si>
  <si>
    <t>in</t>
  </si>
  <si>
    <t>Intensity, I</t>
  </si>
  <si>
    <t>Approx. Impervious Percent</t>
  </si>
  <si>
    <t>%</t>
  </si>
  <si>
    <t>Per Field Measurement</t>
  </si>
  <si>
    <t>Regression Equation BFW</t>
  </si>
  <si>
    <t>Culvert</t>
  </si>
  <si>
    <t>Bridge</t>
  </si>
  <si>
    <t>Per Plan Average</t>
  </si>
  <si>
    <t>Per Equation</t>
  </si>
  <si>
    <t>Fish Passage Flows</t>
  </si>
  <si>
    <t>January</t>
  </si>
  <si>
    <t>equation</t>
  </si>
  <si>
    <t>a</t>
  </si>
  <si>
    <t>b</t>
  </si>
  <si>
    <t>c</t>
  </si>
  <si>
    <t>SE, %</t>
  </si>
  <si>
    <t>Flow</t>
  </si>
  <si>
    <t>Plus 1 SE</t>
  </si>
  <si>
    <t>Minus 1 SE</t>
  </si>
  <si>
    <r>
      <t>Q</t>
    </r>
    <r>
      <rPr>
        <vertAlign val="subscript"/>
        <sz val="11"/>
        <color theme="1"/>
        <rFont val="Calibri"/>
        <family val="2"/>
        <scheme val="minor"/>
      </rPr>
      <t>fp</t>
    </r>
    <r>
      <rPr>
        <sz val="11"/>
        <color theme="1"/>
        <rFont val="Calibri"/>
        <family val="2"/>
        <scheme val="minor"/>
      </rPr>
      <t xml:space="preserve"> = aA</t>
    </r>
    <r>
      <rPr>
        <vertAlign val="superscript"/>
        <sz val="11"/>
        <color theme="1"/>
        <rFont val="Calibri"/>
        <family val="2"/>
        <scheme val="minor"/>
      </rPr>
      <t>b</t>
    </r>
    <r>
      <rPr>
        <sz val="11"/>
        <color theme="1"/>
        <rFont val="Calibri"/>
        <family val="2"/>
        <scheme val="minor"/>
      </rPr>
      <t>I</t>
    </r>
    <r>
      <rPr>
        <vertAlign val="superscript"/>
        <sz val="11"/>
        <color theme="1"/>
        <rFont val="Calibri"/>
        <family val="2"/>
        <scheme val="minor"/>
      </rPr>
      <t>c</t>
    </r>
  </si>
  <si>
    <t>cfs</t>
  </si>
  <si>
    <t>2                  EL&lt;1000ft</t>
  </si>
  <si>
    <r>
      <t>Q</t>
    </r>
    <r>
      <rPr>
        <vertAlign val="subscript"/>
        <sz val="11"/>
        <color theme="1"/>
        <rFont val="Calibri"/>
        <family val="2"/>
        <scheme val="minor"/>
      </rPr>
      <t>fp</t>
    </r>
    <r>
      <rPr>
        <sz val="11"/>
        <color theme="1"/>
        <rFont val="Calibri"/>
        <family val="2"/>
        <scheme val="minor"/>
      </rPr>
      <t xml:space="preserve"> = aA</t>
    </r>
    <r>
      <rPr>
        <vertAlign val="superscript"/>
        <sz val="11"/>
        <color theme="1"/>
        <rFont val="Calibri"/>
        <family val="2"/>
        <scheme val="minor"/>
      </rPr>
      <t>b</t>
    </r>
    <r>
      <rPr>
        <sz val="11"/>
        <color theme="1"/>
        <rFont val="Calibri"/>
        <family val="2"/>
        <scheme val="minor"/>
      </rPr>
      <t>P</t>
    </r>
    <r>
      <rPr>
        <vertAlign val="superscript"/>
        <sz val="11"/>
        <color theme="1"/>
        <rFont val="Calibri"/>
        <family val="2"/>
        <scheme val="minor"/>
      </rPr>
      <t>c</t>
    </r>
  </si>
  <si>
    <t>EL&gt;1000ft</t>
  </si>
  <si>
    <r>
      <t>Q</t>
    </r>
    <r>
      <rPr>
        <vertAlign val="subscript"/>
        <sz val="11"/>
        <color theme="1"/>
        <rFont val="Calibri"/>
        <family val="2"/>
        <scheme val="minor"/>
      </rPr>
      <t>fp</t>
    </r>
    <r>
      <rPr>
        <sz val="11"/>
        <color theme="1"/>
        <rFont val="Calibri"/>
        <family val="2"/>
        <scheme val="minor"/>
      </rPr>
      <t xml:space="preserve"> = aA</t>
    </r>
    <r>
      <rPr>
        <vertAlign val="superscript"/>
        <sz val="11"/>
        <color theme="1"/>
        <rFont val="Calibri"/>
        <family val="2"/>
        <scheme val="minor"/>
      </rPr>
      <t>b</t>
    </r>
    <r>
      <rPr>
        <sz val="11"/>
        <color theme="1"/>
        <rFont val="Calibri"/>
        <family val="2"/>
        <scheme val="minor"/>
      </rPr>
      <t/>
    </r>
  </si>
  <si>
    <t>Urban</t>
  </si>
  <si>
    <t>3                  EL&lt;1000ft</t>
  </si>
  <si>
    <t>May</t>
  </si>
  <si>
    <t>Mean Annual Precipitation</t>
  </si>
  <si>
    <t>Note:</t>
  </si>
  <si>
    <t xml:space="preserve">The values listed on the map are in tenths of an inch.  </t>
  </si>
  <si>
    <t>Instructions:</t>
  </si>
  <si>
    <t>High Fish Passage Flow</t>
  </si>
  <si>
    <t>CFS</t>
  </si>
  <si>
    <t>BFW Estimates</t>
  </si>
  <si>
    <t>CMS</t>
  </si>
  <si>
    <t>m</t>
  </si>
  <si>
    <t>cm</t>
  </si>
  <si>
    <t xml:space="preserve"> + 1 Standard Error</t>
  </si>
  <si>
    <t xml:space="preserve"> - 1 Standard Error</t>
  </si>
  <si>
    <t>Standard Error</t>
  </si>
  <si>
    <t xml:space="preserve">contact the Washington Department of Fish and Wildlife Fish Passage Division </t>
  </si>
  <si>
    <t>http://wdfw.wa.gov/conservation/habitat/fish_passage/contacts.html</t>
  </si>
  <si>
    <r>
      <rPr>
        <sz val="11"/>
        <color rgb="FFC00000"/>
        <rFont val="Calibri"/>
        <family val="2"/>
        <scheme val="minor"/>
      </rPr>
      <t xml:space="preserve">ATTENTION: </t>
    </r>
    <r>
      <rPr>
        <sz val="11"/>
        <color theme="1"/>
        <rFont val="Calibri"/>
        <family val="2"/>
        <scheme val="minor"/>
      </rPr>
      <t>The Qfp calculator regression equation only works in regions 1, 2 and 3 (west of the red line). For qfp calculations in regions 4 through 9</t>
    </r>
  </si>
  <si>
    <t>A value read from the map as 30 should be</t>
  </si>
  <si>
    <t>recorded as an Intensity, I of 3.0 inches</t>
  </si>
  <si>
    <t>Average Elevation</t>
  </si>
  <si>
    <r>
      <rPr>
        <b/>
        <sz val="11"/>
        <color rgb="FFFF0000"/>
        <rFont val="Calibri"/>
        <family val="2"/>
        <scheme val="minor"/>
      </rPr>
      <t>Note:</t>
    </r>
    <r>
      <rPr>
        <sz val="11"/>
        <color rgb="FFFF0000"/>
        <rFont val="Calibri"/>
        <family val="2"/>
        <scheme val="minor"/>
      </rPr>
      <t xml:space="preserve"> </t>
    </r>
    <r>
      <rPr>
        <sz val="11"/>
        <color theme="1"/>
        <rFont val="Calibri"/>
        <family val="2"/>
        <scheme val="minor"/>
      </rPr>
      <t>Convert the mapped Intensity value from tenths of an inch to inches.</t>
    </r>
  </si>
  <si>
    <t>1. Read the notes for each cell listed under "Site Information" by clicking on or hovering over the title cell.  Starting with the Region cell, fill in the gray cells.  The tab labeled Fish Passage Flow will result with a box around the correct Qfp.</t>
  </si>
  <si>
    <t>2. Drainage Area, Average Elevation, and Mean Annual Precipitation values can be calculated using GIS software or the web-site StreamStats. https://water.usgs.gov/osw/streamstats/Washington.html</t>
  </si>
  <si>
    <t>4. Approx. Impervious Percent values are a visual estimate of impervious surfaces within the total drainage basin.</t>
  </si>
  <si>
    <t>3. Intensity values can be found by using the "Intensity Map" tab in this workbook. Intensity values in the map are displayed like a topograhic map in tenths of an inch, and need to be converted to inches (e.g., 20 tenths of an inch = 2.0 in)</t>
  </si>
  <si>
    <t>Rise</t>
  </si>
  <si>
    <t>Material</t>
  </si>
  <si>
    <t>Shape</t>
  </si>
  <si>
    <t>Span</t>
  </si>
  <si>
    <t>Length</t>
  </si>
  <si>
    <t>Bankfull Width</t>
  </si>
  <si>
    <t>Water Depth in Culvert</t>
  </si>
  <si>
    <t xml:space="preserve">Instructions: </t>
  </si>
  <si>
    <r>
      <t>HIGH FISH PASSAGE FLOW (Q</t>
    </r>
    <r>
      <rPr>
        <b/>
        <vertAlign val="subscript"/>
        <sz val="12"/>
        <color theme="1"/>
        <rFont val="Calibri"/>
        <family val="2"/>
        <scheme val="minor"/>
      </rPr>
      <t>fp</t>
    </r>
    <r>
      <rPr>
        <b/>
        <sz val="12"/>
        <color theme="1"/>
        <rFont val="Calibri"/>
        <family val="2"/>
        <scheme val="minor"/>
      </rPr>
      <t>) CALCULATOR (Regions 1 - 3)</t>
    </r>
  </si>
  <si>
    <t>Corrugation</t>
  </si>
  <si>
    <t>Road Fill Depth (to invert)</t>
  </si>
  <si>
    <t>Channel Data</t>
  </si>
  <si>
    <t>Station</t>
  </si>
  <si>
    <r>
      <t>km</t>
    </r>
    <r>
      <rPr>
        <vertAlign val="superscript"/>
        <sz val="11"/>
        <color theme="1"/>
        <rFont val="Calibri"/>
        <family val="2"/>
        <scheme val="minor"/>
      </rPr>
      <t>2</t>
    </r>
  </si>
  <si>
    <t>0.5"x2.66"</t>
  </si>
  <si>
    <t>1"x3"</t>
  </si>
  <si>
    <t>1.5"x4"</t>
  </si>
  <si>
    <t>2"x5"</t>
  </si>
  <si>
    <t>2"x6"</t>
  </si>
  <si>
    <t>2.5"x4"</t>
  </si>
  <si>
    <t>2.5"x5"</t>
  </si>
  <si>
    <t>3"x5"</t>
  </si>
  <si>
    <t>3.5"x10"</t>
  </si>
  <si>
    <t>Concrete</t>
  </si>
  <si>
    <t>Paved</t>
  </si>
  <si>
    <t>Smooth</t>
  </si>
  <si>
    <t>Yes</t>
  </si>
  <si>
    <t>No</t>
  </si>
  <si>
    <t>ARCH</t>
  </si>
  <si>
    <t>BOX</t>
  </si>
  <si>
    <t>ELL</t>
  </si>
  <si>
    <t>RND</t>
  </si>
  <si>
    <t>SQSH</t>
  </si>
  <si>
    <t>PCC</t>
  </si>
  <si>
    <t>CPC</t>
  </si>
  <si>
    <t>CST</t>
  </si>
  <si>
    <t>SST</t>
  </si>
  <si>
    <t>CAL</t>
  </si>
  <si>
    <t>SPS</t>
  </si>
  <si>
    <t>SPA</t>
  </si>
  <si>
    <t>PVC</t>
  </si>
  <si>
    <t>TMB</t>
  </si>
  <si>
    <t>MRY</t>
  </si>
  <si>
    <t>OTH</t>
  </si>
  <si>
    <t>CMP</t>
  </si>
  <si>
    <t>Datum Location</t>
  </si>
  <si>
    <t>Datum Elevation</t>
  </si>
  <si>
    <t>Elevation</t>
  </si>
  <si>
    <t>Top LB</t>
  </si>
  <si>
    <t>Substrate</t>
  </si>
  <si>
    <t>Culvert Data</t>
  </si>
  <si>
    <t>US Invert Elevation</t>
  </si>
  <si>
    <t>US Bed Elevation</t>
  </si>
  <si>
    <t>DS Invert Elevation</t>
  </si>
  <si>
    <t>DS Bed Elevation</t>
  </si>
  <si>
    <t>Site ID</t>
  </si>
  <si>
    <t>Latitude</t>
  </si>
  <si>
    <t>Longitude</t>
  </si>
  <si>
    <t>Culvert 1</t>
  </si>
  <si>
    <t>Culvert 2</t>
  </si>
  <si>
    <t>Culvert 3</t>
  </si>
  <si>
    <t>Culvert 4</t>
  </si>
  <si>
    <t xml:space="preserve">1. Enter the structural data and calculated elevations for each culvert at the site (up to a four culverts at the crossing) in the Culvert Data Tab. </t>
  </si>
  <si>
    <t xml:space="preserve">    Enter culverts from left bank to right bank (looking downstream). Enter all data in metric.</t>
  </si>
  <si>
    <t>Downstream Control Water Surface Elevation</t>
  </si>
  <si>
    <t xml:space="preserve">    water surface elevation was collected. Enter all data in metric.</t>
  </si>
  <si>
    <r>
      <t>4. Use the high fish passage flow 'Q</t>
    </r>
    <r>
      <rPr>
        <vertAlign val="subscript"/>
        <sz val="11"/>
        <color theme="1"/>
        <rFont val="Calibri"/>
        <family val="2"/>
        <scheme val="minor"/>
      </rPr>
      <t xml:space="preserve">fp </t>
    </r>
    <r>
      <rPr>
        <sz val="11"/>
        <color theme="1"/>
        <rFont val="Calibri"/>
        <family val="2"/>
        <scheme val="minor"/>
      </rPr>
      <t>Calculator' tab to calculate a high fish passage flow at the site (in Washington State regions 1, 2 and 3).</t>
    </r>
  </si>
  <si>
    <r>
      <t>5. If you are outside of Washington regions 1-3, or do not feel confident calculating basin statistics, the spreadsheet may be submitted without the high Q</t>
    </r>
    <r>
      <rPr>
        <vertAlign val="subscript"/>
        <sz val="11"/>
        <color theme="1"/>
        <rFont val="Calibri"/>
        <family val="2"/>
        <scheme val="minor"/>
      </rPr>
      <t>fp</t>
    </r>
    <r>
      <rPr>
        <sz val="11"/>
        <color theme="1"/>
        <rFont val="Calibri"/>
        <family val="2"/>
        <scheme val="minor"/>
      </rPr>
      <t xml:space="preserve"> value.</t>
    </r>
  </si>
  <si>
    <t>m Downstream of the Control Water Surface Elevation</t>
  </si>
  <si>
    <t>3. Enter the stream channel data and elevations in the "Channel Data" tab. Enter how many meters downstream of the control the downstream</t>
  </si>
  <si>
    <t>Fines</t>
  </si>
  <si>
    <t>Bedrock</t>
  </si>
  <si>
    <t>Boulders</t>
  </si>
  <si>
    <t>Comments</t>
  </si>
  <si>
    <t>Gravel</t>
  </si>
  <si>
    <t>Cobble</t>
  </si>
  <si>
    <t>Toe LB</t>
  </si>
  <si>
    <t>Bed 1</t>
  </si>
  <si>
    <t>Bed 2</t>
  </si>
  <si>
    <t>Bed 3</t>
  </si>
  <si>
    <t>Toe RB</t>
  </si>
  <si>
    <t>Top RB</t>
  </si>
  <si>
    <t>Water Depth</t>
  </si>
  <si>
    <t>Average Cross-Section Water Surface Elevation</t>
  </si>
  <si>
    <t>H2O Elevation</t>
  </si>
  <si>
    <t>Downstream Channel Slope</t>
  </si>
  <si>
    <t>*For sites with more than three bed shots. Leave cells blank if only three bed shots were collected.</t>
  </si>
  <si>
    <t>Bed 4</t>
  </si>
  <si>
    <t>Bed 5</t>
  </si>
  <si>
    <t>Bed 6</t>
  </si>
  <si>
    <t>Sediment Through Pipe?</t>
  </si>
  <si>
    <t>2. State whether the culvert has sediment through the entire length of the pipe. I.e., no bare pipe in low-flow channel.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</si>
</sst>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theme="1"/>
      <name val="Calibri"/>
      <family val="2"/>
      <scheme val="minor"/>
    </font>
    <font>
      <sz val="11"/>
      <color rgb="FF006100"/>
      <name val="Calibri"/>
      <family val="2"/>
      <scheme val="minor"/>
    </font>
    <font>
      <sz val="11"/>
      <color rgb="FFFF0000"/>
      <name val="Calibri"/>
      <family val="2"/>
      <scheme val="minor"/>
    </font>
    <font>
      <u/>
      <sz val="11"/>
      <color theme="1"/>
      <name val="Calibri"/>
      <family val="2"/>
      <scheme val="minor"/>
    </font>
    <font>
      <vertAlign val="superscript"/>
      <sz val="11"/>
      <color theme="1"/>
      <name val="Calibri"/>
      <family val="2"/>
      <scheme val="minor"/>
    </font>
    <font>
      <vertAlign val="subscript"/>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u/>
      <sz val="11"/>
      <color theme="10"/>
      <name val="Calibri"/>
      <family val="2"/>
      <scheme val="minor"/>
    </font>
    <font>
      <sz val="11"/>
      <color rgb="FFC00000"/>
      <name val="Calibri"/>
      <family val="2"/>
      <scheme val="minor"/>
    </font>
    <font>
      <b/>
      <sz val="11"/>
      <color rgb="FFFF0000"/>
      <name val="Calibri"/>
      <family val="2"/>
      <scheme val="minor"/>
    </font>
    <font>
      <b/>
      <u/>
      <sz val="11"/>
      <color rgb="FF006100"/>
      <name val="Calibri"/>
      <family val="2"/>
      <scheme val="minor"/>
    </font>
    <font>
      <b/>
      <sz val="12"/>
      <color theme="1"/>
      <name val="Calibri"/>
      <family val="2"/>
      <scheme val="minor"/>
    </font>
    <font>
      <b/>
      <vertAlign val="subscript"/>
      <sz val="12"/>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000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FFCC"/>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auto="1"/>
      </right>
      <top/>
      <bottom style="thin">
        <color auto="1"/>
      </bottom>
      <diagonal/>
    </border>
    <border>
      <left style="thin">
        <color indexed="64"/>
      </left>
      <right style="thin">
        <color auto="1"/>
      </right>
      <top/>
      <bottom/>
      <diagonal/>
    </border>
    <border>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indexed="64"/>
      </left>
      <right style="thin">
        <color auto="1"/>
      </right>
      <top style="thin">
        <color auto="1"/>
      </top>
      <bottom/>
      <diagonal/>
    </border>
    <border>
      <left/>
      <right/>
      <top style="thin">
        <color indexed="64"/>
      </top>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10" fillId="0" borderId="0" applyNumberFormat="0" applyFill="0" applyBorder="0" applyAlignment="0" applyProtection="0"/>
  </cellStyleXfs>
  <cellXfs count="76">
    <xf numFmtId="0" fontId="0" fillId="0" borderId="0" xfId="0"/>
    <xf numFmtId="0" fontId="0" fillId="3" borderId="0" xfId="0" applyFill="1"/>
    <xf numFmtId="0" fontId="0" fillId="5" borderId="0" xfId="0" applyFill="1"/>
    <xf numFmtId="0" fontId="0" fillId="0" borderId="0" xfId="0" applyFill="1"/>
    <xf numFmtId="0" fontId="0" fillId="6" borderId="0" xfId="0" applyFill="1"/>
    <xf numFmtId="17" fontId="0" fillId="0" borderId="0" xfId="0" applyNumberFormat="1"/>
    <xf numFmtId="0" fontId="3" fillId="0" borderId="0" xfId="0" applyFont="1"/>
    <xf numFmtId="164" fontId="0" fillId="5" borderId="0" xfId="0" applyNumberFormat="1" applyFill="1"/>
    <xf numFmtId="2" fontId="0" fillId="5" borderId="0" xfId="0" applyNumberFormat="1" applyFill="1"/>
    <xf numFmtId="2" fontId="0" fillId="0" borderId="0" xfId="0" applyNumberFormat="1"/>
    <xf numFmtId="0" fontId="0" fillId="0" borderId="0" xfId="0" applyAlignment="1">
      <alignment horizontal="left"/>
    </xf>
    <xf numFmtId="0" fontId="0" fillId="0" borderId="0" xfId="0" applyFill="1" applyAlignment="1">
      <alignment horizontal="left"/>
    </xf>
    <xf numFmtId="2" fontId="0" fillId="0" borderId="0" xfId="0" applyNumberFormat="1" applyFill="1" applyBorder="1"/>
    <xf numFmtId="2" fontId="0" fillId="0" borderId="0" xfId="0" applyNumberFormat="1" applyFill="1"/>
    <xf numFmtId="0" fontId="0" fillId="0" borderId="0" xfId="0" applyAlignment="1">
      <alignment horizontal="right"/>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2" borderId="0" xfId="1"/>
    <xf numFmtId="0" fontId="0" fillId="7" borderId="0" xfId="0" applyFill="1"/>
    <xf numFmtId="0" fontId="0" fillId="3" borderId="0" xfId="0" applyFill="1" applyProtection="1">
      <protection locked="0"/>
    </xf>
    <xf numFmtId="14" fontId="0" fillId="3" borderId="0" xfId="0" applyNumberFormat="1" applyFill="1" applyProtection="1">
      <protection locked="0"/>
    </xf>
    <xf numFmtId="0" fontId="0" fillId="4" borderId="0" xfId="0" applyFill="1" applyProtection="1">
      <protection locked="0"/>
    </xf>
    <xf numFmtId="0" fontId="10" fillId="0" borderId="0" xfId="2"/>
    <xf numFmtId="2" fontId="0" fillId="8" borderId="10" xfId="0" applyNumberFormat="1" applyFill="1" applyBorder="1"/>
    <xf numFmtId="0" fontId="0" fillId="8" borderId="11" xfId="0" applyFill="1" applyBorder="1"/>
    <xf numFmtId="0" fontId="13" fillId="2" borderId="0" xfId="1" applyFont="1"/>
    <xf numFmtId="0" fontId="0" fillId="3" borderId="9" xfId="0" applyFill="1" applyBorder="1" applyProtection="1">
      <protection locked="0"/>
    </xf>
    <xf numFmtId="0" fontId="0" fillId="0" borderId="0" xfId="0" applyProtection="1"/>
    <xf numFmtId="0" fontId="16" fillId="9" borderId="12" xfId="0" applyFont="1" applyFill="1" applyBorder="1" applyProtection="1"/>
    <xf numFmtId="0" fontId="0" fillId="9" borderId="13" xfId="0" applyFill="1" applyBorder="1" applyProtection="1"/>
    <xf numFmtId="0" fontId="0" fillId="9" borderId="14" xfId="0" applyFill="1" applyBorder="1" applyProtection="1"/>
    <xf numFmtId="0" fontId="0" fillId="9" borderId="15" xfId="0" applyFill="1" applyBorder="1" applyProtection="1"/>
    <xf numFmtId="0" fontId="0" fillId="9" borderId="17" xfId="0" applyFill="1" applyBorder="1" applyProtection="1"/>
    <xf numFmtId="0" fontId="0" fillId="9" borderId="0" xfId="0" applyFill="1" applyBorder="1" applyProtection="1"/>
    <xf numFmtId="0" fontId="0" fillId="9" borderId="12" xfId="0" applyFill="1" applyBorder="1" applyProtection="1"/>
    <xf numFmtId="0" fontId="0" fillId="9" borderId="19" xfId="0" applyFill="1" applyBorder="1" applyProtection="1"/>
    <xf numFmtId="0" fontId="0" fillId="3" borderId="21" xfId="0" applyFill="1" applyBorder="1" applyProtection="1">
      <protection locked="0"/>
    </xf>
    <xf numFmtId="0" fontId="0" fillId="3" borderId="18" xfId="0" applyFill="1" applyBorder="1" applyProtection="1"/>
    <xf numFmtId="0" fontId="0" fillId="3" borderId="11" xfId="0" applyFill="1" applyBorder="1" applyProtection="1"/>
    <xf numFmtId="0" fontId="0" fillId="0" borderId="0" xfId="0" applyFill="1" applyBorder="1" applyProtection="1"/>
    <xf numFmtId="0" fontId="0" fillId="0" borderId="0" xfId="0" applyFill="1" applyProtection="1"/>
    <xf numFmtId="0" fontId="0" fillId="9" borderId="22" xfId="0" applyFill="1" applyBorder="1" applyProtection="1"/>
    <xf numFmtId="0" fontId="0" fillId="9" borderId="23" xfId="0" applyFill="1" applyBorder="1" applyProtection="1"/>
    <xf numFmtId="0" fontId="0" fillId="9" borderId="20" xfId="0" applyFill="1" applyBorder="1" applyProtection="1"/>
    <xf numFmtId="0" fontId="0" fillId="11" borderId="0" xfId="0" applyFill="1" applyProtection="1"/>
    <xf numFmtId="0" fontId="18" fillId="11" borderId="0" xfId="0" applyFont="1" applyFill="1" applyProtection="1"/>
    <xf numFmtId="0" fontId="0" fillId="9" borderId="11" xfId="0" applyFill="1" applyBorder="1" applyProtection="1"/>
    <xf numFmtId="0" fontId="0" fillId="3" borderId="10" xfId="0" applyFill="1" applyBorder="1" applyProtection="1">
      <protection locked="0"/>
    </xf>
    <xf numFmtId="0" fontId="0" fillId="3" borderId="16" xfId="0" applyFill="1" applyBorder="1" applyProtection="1">
      <protection locked="0"/>
    </xf>
    <xf numFmtId="0" fontId="17" fillId="10" borderId="0" xfId="0" applyFont="1" applyFill="1" applyAlignment="1" applyProtection="1"/>
    <xf numFmtId="0" fontId="0" fillId="10" borderId="0" xfId="0" applyFill="1" applyProtection="1"/>
    <xf numFmtId="0" fontId="0" fillId="10" borderId="0" xfId="0" applyFill="1" applyBorder="1" applyAlignment="1" applyProtection="1">
      <alignment horizontal="center" wrapText="1"/>
    </xf>
    <xf numFmtId="0" fontId="0" fillId="10" borderId="0" xfId="0" applyFill="1" applyAlignment="1" applyProtection="1">
      <alignment horizontal="right"/>
    </xf>
    <xf numFmtId="0" fontId="0" fillId="10" borderId="0" xfId="0" applyFill="1" applyBorder="1" applyAlignment="1" applyProtection="1">
      <alignment horizontal="right"/>
    </xf>
    <xf numFmtId="0" fontId="0" fillId="10" borderId="0" xfId="0" applyFill="1" applyBorder="1" applyAlignment="1" applyProtection="1">
      <alignment horizontal="left"/>
    </xf>
    <xf numFmtId="0" fontId="0" fillId="3" borderId="9" xfId="0" applyNumberFormat="1" applyFill="1" applyBorder="1" applyProtection="1">
      <protection locked="0"/>
    </xf>
    <xf numFmtId="0" fontId="17" fillId="9" borderId="12" xfId="0" applyFont="1" applyFill="1" applyBorder="1" applyAlignment="1" applyProtection="1">
      <alignment horizontal="left"/>
    </xf>
    <xf numFmtId="0" fontId="17" fillId="9" borderId="22" xfId="0" applyFont="1" applyFill="1" applyBorder="1" applyAlignment="1" applyProtection="1">
      <alignment horizontal="left"/>
    </xf>
    <xf numFmtId="0" fontId="0" fillId="3" borderId="12"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1" fillId="2" borderId="0" xfId="1" applyAlignment="1">
      <alignment horizontal="left" vertical="top" wrapText="1"/>
    </xf>
    <xf numFmtId="0" fontId="14" fillId="0" borderId="0" xfId="0" applyFont="1" applyAlignment="1">
      <alignment horizontal="center" vertical="center"/>
    </xf>
  </cellXfs>
  <cellStyles count="3">
    <cellStyle name="Good" xfId="1" builtinId="26"/>
    <cellStyle name="Hyperlink" xfId="2" builtinId="8"/>
    <cellStyle name="Normal" xfId="0" builtinId="0"/>
  </cellStyles>
  <dxfs count="16">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fill>
        <patternFill>
          <bgColor rgb="FF92D05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dxf>
    <dxf>
      <border>
        <left style="thin">
          <color auto="1"/>
        </left>
        <right style="thin">
          <color auto="1"/>
        </right>
        <top style="thin">
          <color auto="1"/>
        </top>
        <bottom style="thin">
          <color auto="1"/>
        </bottom>
        <vertical/>
        <horizontal/>
      </border>
    </dxf>
    <dxf>
      <border>
        <left/>
        <right/>
        <top/>
        <bottom/>
        <vertical/>
        <horizontal/>
      </border>
    </dxf>
    <dxf>
      <fill>
        <patternFill>
          <bgColor theme="1" tint="4.9989318521683403E-2"/>
        </patternFill>
      </fill>
    </dxf>
    <dxf>
      <fill>
        <patternFill>
          <bgColor theme="0" tint="-0.14996795556505021"/>
        </patternFill>
      </fill>
    </dxf>
    <dxf>
      <fill>
        <patternFill>
          <bgColor theme="0" tint="-0.14996795556505021"/>
        </patternFill>
      </fill>
    </dxf>
    <dxf>
      <fill>
        <patternFill>
          <bgColor theme="2" tint="-0.89996032593768116"/>
        </patternFill>
      </fill>
    </dxf>
  </dxfs>
  <tableStyles count="0" defaultTableStyle="TableStyleMedium2" defaultPivotStyle="PivotStyleLight16"/>
  <colors>
    <mruColors>
      <color rgb="FFCCFFCC"/>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47625</xdr:rowOff>
    </xdr:from>
    <xdr:to>
      <xdr:col>13</xdr:col>
      <xdr:colOff>29681</xdr:colOff>
      <xdr:row>35</xdr:row>
      <xdr:rowOff>153292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428625"/>
          <a:ext cx="7925906" cy="6392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670560</xdr:colOff>
      <xdr:row>45</xdr:row>
      <xdr:rowOff>53513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66560" cy="8345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dfw.wa.gov/conservation/habitat/fish_passage/contac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8"/>
  <sheetViews>
    <sheetView tabSelected="1" workbookViewId="0">
      <selection activeCell="B5" sqref="B5"/>
    </sheetView>
  </sheetViews>
  <sheetFormatPr defaultRowHeight="15" x14ac:dyDescent="0.25"/>
  <cols>
    <col min="1" max="1" width="3.5703125" style="34" customWidth="1"/>
    <col min="2" max="2" width="24.140625" style="34" customWidth="1"/>
    <col min="3" max="3" width="14.28515625" style="34" customWidth="1"/>
    <col min="4" max="4" width="3.5703125" style="34" customWidth="1"/>
    <col min="5" max="5" width="23.28515625" style="34" customWidth="1"/>
    <col min="6" max="6" width="14.28515625" style="34" customWidth="1"/>
    <col min="7" max="7" width="3.5703125" style="34" customWidth="1"/>
    <col min="8" max="8" width="23.28515625" style="34" customWidth="1"/>
    <col min="9" max="9" width="14.28515625" style="34" customWidth="1"/>
    <col min="10" max="10" width="3.5703125" style="34" customWidth="1"/>
    <col min="11" max="11" width="23.28515625" style="34" customWidth="1"/>
    <col min="12" max="12" width="14.28515625" style="34" customWidth="1"/>
    <col min="13" max="13" width="3.28515625" style="34" customWidth="1"/>
    <col min="14" max="16384" width="9.140625" style="34"/>
  </cols>
  <sheetData>
    <row r="2" spans="2:11" x14ac:dyDescent="0.25">
      <c r="B2" s="52" t="s">
        <v>73</v>
      </c>
      <c r="C2" s="51"/>
      <c r="D2" s="51"/>
      <c r="E2" s="51"/>
      <c r="F2" s="51"/>
      <c r="G2" s="51"/>
      <c r="H2" s="51"/>
      <c r="I2" s="51"/>
      <c r="J2" s="51"/>
      <c r="K2" s="51"/>
    </row>
    <row r="3" spans="2:11" x14ac:dyDescent="0.25">
      <c r="B3" s="51" t="s">
        <v>128</v>
      </c>
      <c r="C3" s="51"/>
      <c r="D3" s="51"/>
      <c r="E3" s="51"/>
      <c r="F3" s="51"/>
      <c r="G3" s="51"/>
      <c r="H3" s="51"/>
      <c r="I3" s="51"/>
      <c r="J3" s="51"/>
      <c r="K3" s="51"/>
    </row>
    <row r="4" spans="2:11" x14ac:dyDescent="0.25">
      <c r="B4" s="51" t="s">
        <v>129</v>
      </c>
      <c r="C4" s="51"/>
      <c r="D4" s="51"/>
      <c r="E4" s="51"/>
      <c r="F4" s="51"/>
      <c r="G4" s="51"/>
      <c r="H4" s="51"/>
      <c r="I4" s="51"/>
      <c r="J4" s="51"/>
      <c r="K4" s="51"/>
    </row>
    <row r="5" spans="2:11" x14ac:dyDescent="0.25">
      <c r="B5" s="51" t="s">
        <v>157</v>
      </c>
      <c r="C5" s="51"/>
      <c r="D5" s="51"/>
      <c r="E5" s="51"/>
      <c r="F5" s="51"/>
      <c r="G5" s="51"/>
      <c r="H5" s="51"/>
      <c r="I5" s="51"/>
      <c r="J5" s="51"/>
      <c r="K5" s="51"/>
    </row>
    <row r="6" spans="2:11" x14ac:dyDescent="0.25">
      <c r="B6" s="51" t="s">
        <v>135</v>
      </c>
      <c r="C6" s="51"/>
      <c r="D6" s="51"/>
      <c r="E6" s="51"/>
      <c r="F6" s="51"/>
      <c r="G6" s="51"/>
      <c r="H6" s="51"/>
      <c r="I6" s="51"/>
      <c r="J6" s="51"/>
      <c r="K6" s="51"/>
    </row>
    <row r="7" spans="2:11" x14ac:dyDescent="0.25">
      <c r="B7" s="51" t="s">
        <v>131</v>
      </c>
      <c r="C7" s="51"/>
      <c r="D7" s="51"/>
      <c r="E7" s="51"/>
      <c r="F7" s="51"/>
      <c r="G7" s="51"/>
      <c r="H7" s="51"/>
      <c r="I7" s="51"/>
      <c r="J7" s="51"/>
      <c r="K7" s="51"/>
    </row>
    <row r="8" spans="2:11" ht="18" x14ac:dyDescent="0.35">
      <c r="B8" s="51" t="s">
        <v>132</v>
      </c>
      <c r="C8" s="51"/>
      <c r="D8" s="51"/>
      <c r="E8" s="51"/>
      <c r="F8" s="51"/>
      <c r="G8" s="51"/>
      <c r="H8" s="51"/>
      <c r="I8" s="51"/>
      <c r="J8" s="51"/>
      <c r="K8" s="51"/>
    </row>
    <row r="9" spans="2:11" ht="18" x14ac:dyDescent="0.35">
      <c r="B9" s="51" t="s">
        <v>133</v>
      </c>
      <c r="C9" s="51"/>
      <c r="D9" s="51"/>
      <c r="E9" s="51"/>
      <c r="F9" s="51"/>
      <c r="G9" s="51"/>
      <c r="H9" s="51"/>
      <c r="I9" s="51"/>
      <c r="J9" s="51"/>
      <c r="K9" s="51"/>
    </row>
    <row r="11" spans="2:11" ht="21" x14ac:dyDescent="0.35">
      <c r="B11" s="63" t="s">
        <v>116</v>
      </c>
      <c r="C11" s="64"/>
      <c r="D11" s="48"/>
      <c r="E11" s="36"/>
    </row>
    <row r="12" spans="2:11" x14ac:dyDescent="0.25">
      <c r="B12" s="37" t="s">
        <v>121</v>
      </c>
      <c r="C12" s="33"/>
      <c r="D12" s="40"/>
      <c r="E12" s="38"/>
    </row>
    <row r="13" spans="2:11" x14ac:dyDescent="0.25">
      <c r="B13" s="37" t="s">
        <v>122</v>
      </c>
      <c r="C13" s="33"/>
      <c r="D13" s="40"/>
      <c r="E13" s="38"/>
    </row>
    <row r="14" spans="2:11" x14ac:dyDescent="0.25">
      <c r="B14" s="37" t="s">
        <v>123</v>
      </c>
      <c r="C14" s="43"/>
      <c r="D14" s="40"/>
      <c r="E14" s="38"/>
    </row>
    <row r="15" spans="2:11" x14ac:dyDescent="0.25">
      <c r="B15" s="37" t="s">
        <v>111</v>
      </c>
      <c r="C15" s="54"/>
      <c r="D15" s="44"/>
      <c r="E15" s="45"/>
    </row>
    <row r="16" spans="2:11" x14ac:dyDescent="0.25">
      <c r="B16" s="37" t="s">
        <v>112</v>
      </c>
      <c r="C16" s="55"/>
      <c r="D16" s="40"/>
      <c r="E16" s="38"/>
    </row>
    <row r="17" spans="2:12" x14ac:dyDescent="0.25">
      <c r="B17" s="37" t="s">
        <v>76</v>
      </c>
      <c r="C17" s="33"/>
      <c r="D17" s="40"/>
      <c r="E17" s="38"/>
    </row>
    <row r="18" spans="2:12" x14ac:dyDescent="0.25">
      <c r="B18" s="42" t="s">
        <v>71</v>
      </c>
      <c r="C18" s="33"/>
      <c r="D18" s="49"/>
      <c r="E18" s="50"/>
    </row>
    <row r="19" spans="2:12" x14ac:dyDescent="0.25">
      <c r="B19" s="46"/>
      <c r="C19" s="46"/>
      <c r="D19" s="46"/>
      <c r="E19" s="47"/>
    </row>
    <row r="20" spans="2:12" x14ac:dyDescent="0.25">
      <c r="B20" s="35" t="s">
        <v>124</v>
      </c>
      <c r="C20" s="36"/>
      <c r="E20" s="35" t="s">
        <v>125</v>
      </c>
      <c r="F20" s="36"/>
      <c r="H20" s="35" t="s">
        <v>126</v>
      </c>
      <c r="I20" s="36"/>
      <c r="K20" s="35" t="s">
        <v>127</v>
      </c>
      <c r="L20" s="36"/>
    </row>
    <row r="21" spans="2:12" ht="6" customHeight="1" x14ac:dyDescent="0.25">
      <c r="B21" s="37"/>
      <c r="C21" s="38"/>
      <c r="E21" s="37"/>
      <c r="F21" s="38"/>
      <c r="H21" s="37"/>
      <c r="I21" s="38"/>
      <c r="K21" s="37"/>
      <c r="L21" s="38"/>
    </row>
    <row r="22" spans="2:12" x14ac:dyDescent="0.25">
      <c r="B22" s="37" t="s">
        <v>68</v>
      </c>
      <c r="C22" s="33"/>
      <c r="E22" s="37" t="s">
        <v>68</v>
      </c>
      <c r="F22" s="33"/>
      <c r="H22" s="37" t="s">
        <v>68</v>
      </c>
      <c r="I22" s="33"/>
      <c r="K22" s="37" t="s">
        <v>68</v>
      </c>
      <c r="L22" s="33"/>
    </row>
    <row r="23" spans="2:12" x14ac:dyDescent="0.25">
      <c r="B23" s="37" t="s">
        <v>67</v>
      </c>
      <c r="C23" s="33"/>
      <c r="E23" s="37" t="s">
        <v>67</v>
      </c>
      <c r="F23" s="33"/>
      <c r="H23" s="37" t="s">
        <v>67</v>
      </c>
      <c r="I23" s="33"/>
      <c r="K23" s="37" t="s">
        <v>67</v>
      </c>
      <c r="L23" s="33"/>
    </row>
    <row r="24" spans="2:12" x14ac:dyDescent="0.25">
      <c r="B24" s="37" t="s">
        <v>66</v>
      </c>
      <c r="C24" s="33"/>
      <c r="E24" s="37" t="s">
        <v>66</v>
      </c>
      <c r="F24" s="33"/>
      <c r="H24" s="37" t="s">
        <v>66</v>
      </c>
      <c r="I24" s="33"/>
      <c r="K24" s="37" t="s">
        <v>66</v>
      </c>
      <c r="L24" s="33"/>
    </row>
    <row r="25" spans="2:12" x14ac:dyDescent="0.25">
      <c r="B25" s="37" t="s">
        <v>69</v>
      </c>
      <c r="C25" s="33"/>
      <c r="E25" s="37" t="s">
        <v>69</v>
      </c>
      <c r="F25" s="33"/>
      <c r="H25" s="37" t="s">
        <v>69</v>
      </c>
      <c r="I25" s="33"/>
      <c r="K25" s="37" t="s">
        <v>69</v>
      </c>
      <c r="L25" s="33"/>
    </row>
    <row r="26" spans="2:12" x14ac:dyDescent="0.25">
      <c r="B26" s="37" t="s">
        <v>70</v>
      </c>
      <c r="C26" s="33"/>
      <c r="E26" s="37" t="s">
        <v>70</v>
      </c>
      <c r="F26" s="33"/>
      <c r="H26" s="37" t="s">
        <v>70</v>
      </c>
      <c r="I26" s="33"/>
      <c r="K26" s="37" t="s">
        <v>70</v>
      </c>
      <c r="L26" s="33"/>
    </row>
    <row r="27" spans="2:12" x14ac:dyDescent="0.25">
      <c r="B27" s="39" t="s">
        <v>72</v>
      </c>
      <c r="C27" s="33"/>
      <c r="E27" s="39" t="s">
        <v>72</v>
      </c>
      <c r="F27" s="33"/>
      <c r="H27" s="39" t="s">
        <v>72</v>
      </c>
      <c r="I27" s="33"/>
      <c r="K27" s="39" t="s">
        <v>72</v>
      </c>
      <c r="L27" s="33"/>
    </row>
    <row r="28" spans="2:12" x14ac:dyDescent="0.25">
      <c r="B28" s="39" t="s">
        <v>156</v>
      </c>
      <c r="C28" s="33"/>
      <c r="E28" s="39" t="s">
        <v>156</v>
      </c>
      <c r="F28" s="33"/>
      <c r="H28" s="39" t="s">
        <v>156</v>
      </c>
      <c r="I28" s="33"/>
      <c r="K28" s="39" t="s">
        <v>156</v>
      </c>
      <c r="L28" s="33"/>
    </row>
    <row r="29" spans="2:12" x14ac:dyDescent="0.25">
      <c r="B29" s="39" t="s">
        <v>75</v>
      </c>
      <c r="C29" s="33"/>
      <c r="E29" s="39" t="s">
        <v>75</v>
      </c>
      <c r="F29" s="33"/>
      <c r="H29" s="39" t="s">
        <v>75</v>
      </c>
      <c r="I29" s="33"/>
      <c r="K29" s="39" t="s">
        <v>75</v>
      </c>
      <c r="L29" s="33"/>
    </row>
    <row r="30" spans="2:12" ht="7.5" customHeight="1" x14ac:dyDescent="0.25">
      <c r="B30" s="37"/>
      <c r="C30" s="53"/>
      <c r="E30" s="37"/>
      <c r="F30" s="53"/>
      <c r="H30" s="37"/>
      <c r="I30" s="53"/>
      <c r="K30" s="37"/>
      <c r="L30" s="53"/>
    </row>
    <row r="31" spans="2:12" x14ac:dyDescent="0.25">
      <c r="B31" s="37" t="s">
        <v>117</v>
      </c>
      <c r="C31" s="62"/>
      <c r="E31" s="39" t="s">
        <v>117</v>
      </c>
      <c r="F31" s="62"/>
      <c r="H31" s="39" t="s">
        <v>117</v>
      </c>
      <c r="I31" s="62"/>
      <c r="K31" s="39" t="s">
        <v>117</v>
      </c>
      <c r="L31" s="62"/>
    </row>
    <row r="32" spans="2:12" x14ac:dyDescent="0.25">
      <c r="B32" s="37" t="s">
        <v>118</v>
      </c>
      <c r="C32" s="62"/>
      <c r="E32" s="37" t="s">
        <v>118</v>
      </c>
      <c r="F32" s="62"/>
      <c r="H32" s="37" t="s">
        <v>118</v>
      </c>
      <c r="I32" s="62"/>
      <c r="K32" s="37" t="s">
        <v>118</v>
      </c>
      <c r="L32" s="62"/>
    </row>
    <row r="33" spans="2:12" x14ac:dyDescent="0.25">
      <c r="B33" s="37" t="s">
        <v>119</v>
      </c>
      <c r="C33" s="62"/>
      <c r="E33" s="37" t="s">
        <v>119</v>
      </c>
      <c r="F33" s="62"/>
      <c r="H33" s="37" t="s">
        <v>119</v>
      </c>
      <c r="I33" s="62"/>
      <c r="K33" s="37" t="s">
        <v>119</v>
      </c>
      <c r="L33" s="62"/>
    </row>
    <row r="34" spans="2:12" x14ac:dyDescent="0.25">
      <c r="B34" s="42" t="s">
        <v>120</v>
      </c>
      <c r="C34" s="62"/>
      <c r="E34" s="42" t="s">
        <v>120</v>
      </c>
      <c r="F34" s="62"/>
      <c r="H34" s="42" t="s">
        <v>120</v>
      </c>
      <c r="I34" s="62"/>
      <c r="K34" s="42" t="s">
        <v>120</v>
      </c>
      <c r="L34" s="62"/>
    </row>
    <row r="36" spans="2:12" x14ac:dyDescent="0.25">
      <c r="B36" s="41" t="s">
        <v>139</v>
      </c>
      <c r="C36" s="65"/>
      <c r="D36" s="66"/>
      <c r="E36" s="66"/>
      <c r="F36" s="66"/>
      <c r="G36" s="66"/>
      <c r="H36" s="66"/>
      <c r="I36" s="66"/>
      <c r="J36" s="66"/>
      <c r="K36" s="66"/>
      <c r="L36" s="67"/>
    </row>
    <row r="37" spans="2:12" x14ac:dyDescent="0.25">
      <c r="B37" s="37"/>
      <c r="C37" s="68"/>
      <c r="D37" s="69"/>
      <c r="E37" s="69"/>
      <c r="F37" s="69"/>
      <c r="G37" s="69"/>
      <c r="H37" s="69"/>
      <c r="I37" s="69"/>
      <c r="J37" s="69"/>
      <c r="K37" s="69"/>
      <c r="L37" s="70"/>
    </row>
    <row r="38" spans="2:12" x14ac:dyDescent="0.25">
      <c r="B38" s="42"/>
      <c r="C38" s="71"/>
      <c r="D38" s="72"/>
      <c r="E38" s="72"/>
      <c r="F38" s="72"/>
      <c r="G38" s="72"/>
      <c r="H38" s="72"/>
      <c r="I38" s="72"/>
      <c r="J38" s="72"/>
      <c r="K38" s="72"/>
      <c r="L38" s="73"/>
    </row>
  </sheetData>
  <mergeCells count="2">
    <mergeCell ref="B11:C11"/>
    <mergeCell ref="C36:L3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CorrugationOptions!$A$14:$A$15</xm:f>
          </x14:formula1>
          <xm:sqref>C28 I28 F28 L28</xm:sqref>
        </x14:dataValidation>
        <x14:dataValidation type="list" allowBlank="1" showInputMessage="1" showErrorMessage="1" xr:uid="{00000000-0002-0000-0000-000001000000}">
          <x14:formula1>
            <xm:f>CorrugationOptions!$A$1:$A$12</xm:f>
          </x14:formula1>
          <xm:sqref>I29:I30 F29:F30 C29:C30 L29:L30</xm:sqref>
        </x14:dataValidation>
        <x14:dataValidation type="list" allowBlank="1" showInputMessage="1" showErrorMessage="1" xr:uid="{00000000-0002-0000-0000-000002000000}">
          <x14:formula1>
            <xm:f>CorrugationOptions!$C$1:$C$6</xm:f>
          </x14:formula1>
          <xm:sqref>C22 F22 I22 L22</xm:sqref>
        </x14:dataValidation>
        <x14:dataValidation type="list" allowBlank="1" showInputMessage="1" showErrorMessage="1" xr:uid="{00000000-0002-0000-0000-000003000000}">
          <x14:formula1>
            <xm:f>CorrugationOptions!$C$8:$C$19</xm:f>
          </x14:formula1>
          <xm:sqref>C23 F23 I23 L23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workbookViewId="0">
      <selection activeCell="E1" sqref="E1"/>
    </sheetView>
  </sheetViews>
  <sheetFormatPr defaultRowHeight="15" x14ac:dyDescent="0.25"/>
  <cols>
    <col min="1" max="1" width="11.85546875" customWidth="1"/>
  </cols>
  <sheetData>
    <row r="1" spans="1:5" x14ac:dyDescent="0.25">
      <c r="A1" t="s">
        <v>80</v>
      </c>
      <c r="C1" t="s">
        <v>94</v>
      </c>
      <c r="E1" t="s">
        <v>136</v>
      </c>
    </row>
    <row r="2" spans="1:5" x14ac:dyDescent="0.25">
      <c r="A2" t="s">
        <v>81</v>
      </c>
      <c r="C2" t="s">
        <v>95</v>
      </c>
      <c r="E2" t="s">
        <v>140</v>
      </c>
    </row>
    <row r="3" spans="1:5" x14ac:dyDescent="0.25">
      <c r="A3" t="s">
        <v>82</v>
      </c>
      <c r="C3" t="s">
        <v>96</v>
      </c>
      <c r="E3" t="s">
        <v>141</v>
      </c>
    </row>
    <row r="4" spans="1:5" x14ac:dyDescent="0.25">
      <c r="A4" t="s">
        <v>83</v>
      </c>
      <c r="C4" t="s">
        <v>97</v>
      </c>
      <c r="E4" t="s">
        <v>137</v>
      </c>
    </row>
    <row r="5" spans="1:5" x14ac:dyDescent="0.25">
      <c r="A5" t="s">
        <v>84</v>
      </c>
      <c r="C5" t="s">
        <v>98</v>
      </c>
      <c r="E5" t="s">
        <v>138</v>
      </c>
    </row>
    <row r="6" spans="1:5" x14ac:dyDescent="0.25">
      <c r="A6" t="s">
        <v>85</v>
      </c>
      <c r="C6" t="s">
        <v>109</v>
      </c>
    </row>
    <row r="7" spans="1:5" x14ac:dyDescent="0.25">
      <c r="A7" t="s">
        <v>86</v>
      </c>
    </row>
    <row r="8" spans="1:5" x14ac:dyDescent="0.25">
      <c r="A8" t="s">
        <v>87</v>
      </c>
      <c r="C8" t="s">
        <v>99</v>
      </c>
    </row>
    <row r="9" spans="1:5" x14ac:dyDescent="0.25">
      <c r="A9" t="s">
        <v>88</v>
      </c>
      <c r="C9" t="s">
        <v>100</v>
      </c>
    </row>
    <row r="10" spans="1:5" x14ac:dyDescent="0.25">
      <c r="A10" t="s">
        <v>89</v>
      </c>
      <c r="C10" t="s">
        <v>101</v>
      </c>
    </row>
    <row r="11" spans="1:5" x14ac:dyDescent="0.25">
      <c r="A11" t="s">
        <v>90</v>
      </c>
      <c r="C11" t="s">
        <v>102</v>
      </c>
    </row>
    <row r="12" spans="1:5" x14ac:dyDescent="0.25">
      <c r="A12" t="s">
        <v>91</v>
      </c>
      <c r="C12" t="s">
        <v>103</v>
      </c>
    </row>
    <row r="13" spans="1:5" x14ac:dyDescent="0.25">
      <c r="C13" t="s">
        <v>104</v>
      </c>
    </row>
    <row r="14" spans="1:5" x14ac:dyDescent="0.25">
      <c r="A14" t="s">
        <v>92</v>
      </c>
      <c r="C14" t="s">
        <v>105</v>
      </c>
    </row>
    <row r="15" spans="1:5" x14ac:dyDescent="0.25">
      <c r="A15" t="s">
        <v>93</v>
      </c>
      <c r="C15" t="s">
        <v>106</v>
      </c>
    </row>
    <row r="16" spans="1:5" x14ac:dyDescent="0.25">
      <c r="C16" t="s">
        <v>107</v>
      </c>
    </row>
    <row r="17" spans="3:3" x14ac:dyDescent="0.25">
      <c r="C17" t="s">
        <v>108</v>
      </c>
    </row>
    <row r="18" spans="3:3" x14ac:dyDescent="0.25">
      <c r="C18" t="s">
        <v>109</v>
      </c>
    </row>
    <row r="19" spans="3:3" x14ac:dyDescent="0.25">
      <c r="C19"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17"/>
  <sheetViews>
    <sheetView workbookViewId="0">
      <selection activeCell="F25" sqref="F25"/>
    </sheetView>
  </sheetViews>
  <sheetFormatPr defaultRowHeight="15" x14ac:dyDescent="0.25"/>
  <cols>
    <col min="1" max="1" width="3.28515625" style="34" customWidth="1"/>
    <col min="2" max="2" width="14.28515625" style="34" customWidth="1"/>
    <col min="3" max="3" width="9.85546875" style="34" customWidth="1"/>
    <col min="4" max="6" width="9.5703125" style="34" customWidth="1"/>
    <col min="7" max="9" width="9.7109375" style="34" customWidth="1"/>
    <col min="10" max="12" width="9.140625" style="34"/>
    <col min="13" max="13" width="5.85546875" style="34" customWidth="1"/>
    <col min="14" max="16384" width="9.140625" style="34"/>
  </cols>
  <sheetData>
    <row r="2" spans="2:13" ht="21" x14ac:dyDescent="0.35">
      <c r="B2" s="56" t="s">
        <v>77</v>
      </c>
      <c r="C2" s="56"/>
      <c r="D2" s="56"/>
      <c r="E2" s="56"/>
      <c r="F2" s="56"/>
      <c r="G2" s="56"/>
      <c r="H2" s="56"/>
      <c r="I2" s="56"/>
      <c r="J2" s="57"/>
      <c r="K2" s="57"/>
      <c r="L2" s="57"/>
      <c r="M2" s="57"/>
    </row>
    <row r="3" spans="2:13" x14ac:dyDescent="0.25">
      <c r="B3" s="57"/>
      <c r="C3" s="57"/>
      <c r="D3" s="57"/>
      <c r="E3" s="57"/>
      <c r="F3" s="57"/>
      <c r="G3" s="57"/>
      <c r="H3" s="57"/>
      <c r="I3" s="57"/>
      <c r="J3" s="57"/>
      <c r="K3" s="57"/>
      <c r="L3" s="57"/>
      <c r="M3" s="57"/>
    </row>
    <row r="4" spans="2:13" x14ac:dyDescent="0.25">
      <c r="B4" s="57"/>
      <c r="C4" s="58" t="s">
        <v>114</v>
      </c>
      <c r="D4" s="58" t="s">
        <v>142</v>
      </c>
      <c r="E4" s="58" t="s">
        <v>143</v>
      </c>
      <c r="F4" s="58" t="s">
        <v>144</v>
      </c>
      <c r="G4" s="58" t="s">
        <v>145</v>
      </c>
      <c r="H4" s="58" t="s">
        <v>153</v>
      </c>
      <c r="I4" s="58" t="s">
        <v>154</v>
      </c>
      <c r="J4" s="58" t="s">
        <v>155</v>
      </c>
      <c r="K4" s="58" t="s">
        <v>146</v>
      </c>
      <c r="L4" s="58" t="s">
        <v>147</v>
      </c>
      <c r="M4" s="57"/>
    </row>
    <row r="5" spans="2:13" x14ac:dyDescent="0.25">
      <c r="B5" s="57" t="s">
        <v>78</v>
      </c>
      <c r="C5" s="33"/>
      <c r="D5" s="33"/>
      <c r="E5" s="33"/>
      <c r="F5" s="33"/>
      <c r="G5" s="33"/>
      <c r="H5" s="33"/>
      <c r="I5" s="33"/>
      <c r="J5" s="33"/>
      <c r="K5" s="33"/>
      <c r="L5" s="33"/>
      <c r="M5" s="57"/>
    </row>
    <row r="6" spans="2:13" x14ac:dyDescent="0.25">
      <c r="B6" s="57" t="s">
        <v>113</v>
      </c>
      <c r="C6" s="33"/>
      <c r="D6" s="33"/>
      <c r="E6" s="33"/>
      <c r="F6" s="33"/>
      <c r="G6" s="33"/>
      <c r="H6" s="33"/>
      <c r="I6" s="33"/>
      <c r="J6" s="33"/>
      <c r="K6" s="33"/>
      <c r="L6" s="33"/>
      <c r="M6" s="57"/>
    </row>
    <row r="7" spans="2:13" x14ac:dyDescent="0.25">
      <c r="B7" s="57" t="s">
        <v>148</v>
      </c>
      <c r="C7" s="33"/>
      <c r="D7" s="33"/>
      <c r="E7" s="33"/>
      <c r="F7" s="33"/>
      <c r="G7" s="33"/>
      <c r="H7" s="33"/>
      <c r="I7" s="33"/>
      <c r="J7" s="33"/>
      <c r="K7" s="33"/>
      <c r="L7" s="33"/>
      <c r="M7" s="57"/>
    </row>
    <row r="8" spans="2:13" x14ac:dyDescent="0.25">
      <c r="B8" s="57" t="s">
        <v>115</v>
      </c>
      <c r="C8" s="33"/>
      <c r="D8" s="33"/>
      <c r="E8" s="33"/>
      <c r="F8" s="33"/>
      <c r="G8" s="33"/>
      <c r="H8" s="33"/>
      <c r="I8" s="33"/>
      <c r="J8" s="33"/>
      <c r="K8" s="33"/>
      <c r="L8" s="33"/>
      <c r="M8" s="57"/>
    </row>
    <row r="9" spans="2:13" x14ac:dyDescent="0.25">
      <c r="B9" s="57" t="s">
        <v>150</v>
      </c>
      <c r="C9" s="33"/>
      <c r="D9" s="33"/>
      <c r="E9" s="33"/>
      <c r="F9" s="33"/>
      <c r="G9" s="33"/>
      <c r="H9" s="33"/>
      <c r="I9" s="33"/>
      <c r="J9" s="33"/>
      <c r="K9" s="33"/>
      <c r="L9" s="33"/>
      <c r="M9" s="57"/>
    </row>
    <row r="10" spans="2:13" x14ac:dyDescent="0.25">
      <c r="B10" s="57"/>
      <c r="C10" s="57"/>
      <c r="D10" s="57"/>
      <c r="E10" s="57"/>
      <c r="F10" s="57"/>
      <c r="G10" s="57"/>
      <c r="H10" s="57"/>
      <c r="I10" s="57"/>
      <c r="J10" s="57"/>
      <c r="K10" s="57"/>
      <c r="L10" s="57"/>
      <c r="M10" s="57"/>
    </row>
    <row r="11" spans="2:13" x14ac:dyDescent="0.25">
      <c r="B11" s="57"/>
      <c r="C11" s="57"/>
      <c r="D11" s="57"/>
      <c r="E11" s="57"/>
      <c r="F11" s="57"/>
      <c r="G11" s="59" t="s">
        <v>149</v>
      </c>
      <c r="H11" s="33"/>
      <c r="I11" s="57"/>
      <c r="J11" s="57"/>
      <c r="K11" s="57"/>
      <c r="L11" s="57"/>
      <c r="M11" s="57"/>
    </row>
    <row r="12" spans="2:13" x14ac:dyDescent="0.25">
      <c r="B12" s="57"/>
      <c r="C12" s="57"/>
      <c r="D12" s="57"/>
      <c r="E12" s="57"/>
      <c r="F12" s="57"/>
      <c r="G12" s="60" t="s">
        <v>130</v>
      </c>
      <c r="H12" s="33"/>
      <c r="I12" s="57"/>
      <c r="J12" s="57"/>
      <c r="K12" s="57"/>
      <c r="L12" s="57"/>
      <c r="M12" s="57"/>
    </row>
    <row r="13" spans="2:13" x14ac:dyDescent="0.25">
      <c r="B13" s="33"/>
      <c r="C13" s="57"/>
      <c r="D13" s="57"/>
      <c r="E13" s="57"/>
      <c r="F13" s="57"/>
      <c r="G13" s="59" t="s">
        <v>134</v>
      </c>
      <c r="H13" s="33"/>
      <c r="I13" s="57"/>
      <c r="J13" s="57"/>
      <c r="K13" s="57"/>
      <c r="L13" s="57"/>
      <c r="M13" s="57"/>
    </row>
    <row r="14" spans="2:13" x14ac:dyDescent="0.25">
      <c r="B14" s="57"/>
      <c r="C14" s="61"/>
      <c r="D14" s="61"/>
      <c r="E14" s="61"/>
      <c r="F14" s="61"/>
      <c r="G14" s="60" t="s">
        <v>151</v>
      </c>
      <c r="H14" s="33"/>
      <c r="I14" s="61"/>
      <c r="J14" s="57"/>
      <c r="K14" s="57"/>
      <c r="L14" s="57"/>
      <c r="M14" s="57"/>
    </row>
    <row r="15" spans="2:13" x14ac:dyDescent="0.25">
      <c r="B15" s="57"/>
      <c r="C15" s="57"/>
      <c r="D15" s="57"/>
      <c r="E15" s="57"/>
      <c r="F15" s="57"/>
      <c r="G15" s="57"/>
      <c r="H15" s="57"/>
      <c r="I15" s="57"/>
      <c r="J15" s="57"/>
      <c r="K15" s="57"/>
      <c r="L15" s="57"/>
      <c r="M15" s="57"/>
    </row>
    <row r="17" spans="2:2" x14ac:dyDescent="0.25">
      <c r="B17" s="34" t="s">
        <v>152</v>
      </c>
    </row>
  </sheetData>
  <sheetProtection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CorrugationOptions!$E$1:$E$5</xm:f>
          </x14:formula1>
          <xm:sqref>C8:I8 J8:L8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2:I52"/>
  <sheetViews>
    <sheetView zoomScaleNormal="100" workbookViewId="0">
      <selection activeCell="L22" sqref="L22"/>
    </sheetView>
  </sheetViews>
  <sheetFormatPr defaultRowHeight="15" x14ac:dyDescent="0.25"/>
  <cols>
    <col min="2" max="2" width="27.42578125" bestFit="1" customWidth="1"/>
    <col min="3" max="3" width="33.28515625" customWidth="1"/>
    <col min="4" max="4" width="4.140625" customWidth="1"/>
    <col min="5" max="5" width="9.140625" customWidth="1"/>
    <col min="6" max="6" width="4.85546875" customWidth="1"/>
    <col min="7" max="7" width="11.140625" customWidth="1"/>
  </cols>
  <sheetData>
    <row r="2" spans="2:8" x14ac:dyDescent="0.25">
      <c r="B2" s="75" t="s">
        <v>74</v>
      </c>
      <c r="C2" s="75"/>
      <c r="D2" s="75"/>
      <c r="E2" s="75"/>
      <c r="F2" s="75"/>
      <c r="G2" s="75"/>
    </row>
    <row r="3" spans="2:8" x14ac:dyDescent="0.25">
      <c r="B3" s="75"/>
      <c r="C3" s="75"/>
      <c r="D3" s="75"/>
      <c r="E3" s="75"/>
      <c r="F3" s="75"/>
      <c r="G3" s="75"/>
    </row>
    <row r="5" spans="2:8" x14ac:dyDescent="0.25">
      <c r="B5" s="1"/>
      <c r="C5" t="s">
        <v>0</v>
      </c>
      <c r="D5" s="25"/>
      <c r="E5" t="s">
        <v>1</v>
      </c>
    </row>
    <row r="6" spans="2:8" x14ac:dyDescent="0.25">
      <c r="B6" s="2"/>
      <c r="C6" t="s">
        <v>2</v>
      </c>
      <c r="D6" s="4"/>
      <c r="E6" t="s">
        <v>3</v>
      </c>
    </row>
    <row r="9" spans="2:8" ht="14.45" x14ac:dyDescent="0.3">
      <c r="B9" t="s">
        <v>4</v>
      </c>
      <c r="C9" s="26"/>
    </row>
    <row r="10" spans="2:8" ht="14.45" x14ac:dyDescent="0.3">
      <c r="B10" t="s">
        <v>5</v>
      </c>
      <c r="C10" s="26"/>
    </row>
    <row r="11" spans="2:8" ht="14.45" x14ac:dyDescent="0.3">
      <c r="B11" s="5" t="s">
        <v>6</v>
      </c>
      <c r="C11" s="27"/>
    </row>
    <row r="12" spans="2:8" ht="14.45" x14ac:dyDescent="0.3">
      <c r="B12" s="5"/>
      <c r="C12" s="3"/>
    </row>
    <row r="13" spans="2:8" ht="14.45" x14ac:dyDescent="0.3">
      <c r="B13" s="6" t="s">
        <v>7</v>
      </c>
    </row>
    <row r="14" spans="2:8" ht="14.45" x14ac:dyDescent="0.3">
      <c r="B14" t="s">
        <v>8</v>
      </c>
      <c r="C14" s="26"/>
    </row>
    <row r="15" spans="2:8" ht="17.25" x14ac:dyDescent="0.25">
      <c r="B15" t="s">
        <v>9</v>
      </c>
      <c r="C15" s="26"/>
      <c r="D15" s="2" t="s">
        <v>10</v>
      </c>
      <c r="E15" s="8">
        <f>+C15*2.589988</f>
        <v>0</v>
      </c>
      <c r="F15" s="2" t="s">
        <v>79</v>
      </c>
    </row>
    <row r="16" spans="2:8" ht="14.45" x14ac:dyDescent="0.3">
      <c r="B16" t="s">
        <v>60</v>
      </c>
      <c r="C16" s="26"/>
      <c r="D16" s="2" t="s">
        <v>11</v>
      </c>
      <c r="E16" s="8">
        <f>+C16*0.3048</f>
        <v>0</v>
      </c>
      <c r="F16" s="2" t="s">
        <v>50</v>
      </c>
      <c r="H16" s="3"/>
    </row>
    <row r="17" spans="2:9" ht="14.45" x14ac:dyDescent="0.3">
      <c r="B17" t="s">
        <v>42</v>
      </c>
      <c r="C17" s="26"/>
      <c r="D17" s="2" t="s">
        <v>13</v>
      </c>
      <c r="E17" s="8">
        <f>+C17*2.54</f>
        <v>0</v>
      </c>
      <c r="F17" s="2" t="s">
        <v>51</v>
      </c>
      <c r="H17" s="3"/>
    </row>
    <row r="18" spans="2:9" x14ac:dyDescent="0.25">
      <c r="B18" t="s">
        <v>14</v>
      </c>
      <c r="C18" s="28"/>
      <c r="D18" s="2"/>
      <c r="E18" s="8">
        <f>+C18*2.54</f>
        <v>0</v>
      </c>
      <c r="F18" s="2" t="s">
        <v>51</v>
      </c>
      <c r="G18" t="s">
        <v>61</v>
      </c>
      <c r="H18" s="3"/>
    </row>
    <row r="19" spans="2:9" ht="14.45" x14ac:dyDescent="0.3">
      <c r="B19" t="s">
        <v>15</v>
      </c>
      <c r="C19" s="26"/>
      <c r="D19" s="2" t="s">
        <v>16</v>
      </c>
      <c r="E19" s="8"/>
      <c r="F19" s="2"/>
      <c r="H19" s="3"/>
    </row>
    <row r="20" spans="2:9" ht="14.45" x14ac:dyDescent="0.3">
      <c r="C20" s="3"/>
      <c r="D20" s="3"/>
      <c r="E20" s="13"/>
      <c r="F20" s="3"/>
      <c r="H20" s="3"/>
    </row>
    <row r="21" spans="2:9" ht="14.45" x14ac:dyDescent="0.3">
      <c r="B21" s="6" t="s">
        <v>48</v>
      </c>
      <c r="D21" s="3"/>
      <c r="E21" s="13"/>
      <c r="F21" s="3"/>
      <c r="H21" s="3"/>
    </row>
    <row r="22" spans="2:9" ht="14.45" x14ac:dyDescent="0.3">
      <c r="B22" t="s">
        <v>18</v>
      </c>
      <c r="C22" s="7">
        <f>0.95*C15^0.45*C17^0.61</f>
        <v>0</v>
      </c>
      <c r="D22" s="2" t="s">
        <v>12</v>
      </c>
      <c r="E22" s="8">
        <f>+C22/3.28</f>
        <v>0</v>
      </c>
      <c r="F22" s="2" t="s">
        <v>50</v>
      </c>
      <c r="H22" s="3"/>
    </row>
    <row r="23" spans="2:9" ht="14.45" x14ac:dyDescent="0.3">
      <c r="B23" s="3"/>
      <c r="C23" s="3"/>
      <c r="D23" s="3"/>
      <c r="E23" s="13"/>
      <c r="F23" s="3"/>
      <c r="G23" s="3"/>
      <c r="H23" s="3"/>
    </row>
    <row r="24" spans="2:9" ht="14.45" x14ac:dyDescent="0.3">
      <c r="B24" s="3"/>
      <c r="C24" s="3"/>
      <c r="D24" s="3"/>
      <c r="E24" s="13"/>
      <c r="F24" s="3"/>
      <c r="G24" s="3"/>
      <c r="H24" s="3"/>
    </row>
    <row r="25" spans="2:9" ht="14.45" x14ac:dyDescent="0.3">
      <c r="B25" s="3" t="s">
        <v>46</v>
      </c>
      <c r="C25" s="8" t="b">
        <f>+IF(C14=1,IF(C16&lt;1000,'Fish Passage Flow'!I5,'Fish Passage Flow'!I12),IF(C14=2,IF(C16&lt;1000,IF(C19&lt;20,'Fish Passage Flow'!I6,'Fish Passage Flow'!I8),'Fish Passage Flow'!I14),IF(C14=3,IF(C16&lt;1000,'Fish Passage Flow'!I9,'Fish Passage Flow'!I17))))</f>
        <v>0</v>
      </c>
      <c r="D25" s="2" t="s">
        <v>47</v>
      </c>
      <c r="E25" s="30">
        <f>+C25/3.28^3</f>
        <v>0</v>
      </c>
      <c r="F25" s="31" t="s">
        <v>49</v>
      </c>
      <c r="G25" s="3"/>
      <c r="H25" s="3"/>
    </row>
    <row r="26" spans="2:9" ht="14.45" x14ac:dyDescent="0.3">
      <c r="B26" s="3" t="s">
        <v>54</v>
      </c>
      <c r="C26" s="2" t="b">
        <f>+IF(C14=1,IF(C16&lt;1000,'Fish Passage Flow'!G5,'Fish Passage Flow'!G12),IF(C14=2,IF(C16&lt;1000,IF(C19&lt;20,'Fish Passage Flow'!G6,'Fish Passage Flow'!G8),'Fish Passage Flow'!G14),IF(C14=3,IF(C16&lt;1000,'Fish Passage Flow'!G9,'Fish Passage Flow'!G17))))</f>
        <v>0</v>
      </c>
      <c r="D26" s="2" t="s">
        <v>16</v>
      </c>
      <c r="E26" s="8"/>
      <c r="F26" s="2"/>
      <c r="G26" s="3"/>
      <c r="H26" s="3"/>
    </row>
    <row r="27" spans="2:9" ht="14.45" x14ac:dyDescent="0.3">
      <c r="B27" s="3" t="s">
        <v>52</v>
      </c>
      <c r="C27" s="8" t="b">
        <f>+IF(C14=1,IF(C16&lt;1000,'Fish Passage Flow'!K5,'Fish Passage Flow'!K12),IF(C14=2,IF(C16&lt;1000,IF(C19&lt;20,'Fish Passage Flow'!K6,'Fish Passage Flow'!K8),'Fish Passage Flow'!K14),IF(C14=3,IF(C16&lt;1000,'Fish Passage Flow'!K9,'Fish Passage Flow'!K17))))</f>
        <v>0</v>
      </c>
      <c r="D27" s="2" t="s">
        <v>47</v>
      </c>
      <c r="E27" s="8">
        <f t="shared" ref="E27:E28" si="0">+C27/3.28^3</f>
        <v>0</v>
      </c>
      <c r="F27" s="2" t="s">
        <v>49</v>
      </c>
      <c r="G27" s="3"/>
      <c r="H27" s="3"/>
    </row>
    <row r="28" spans="2:9" ht="14.45" x14ac:dyDescent="0.3">
      <c r="B28" s="3" t="s">
        <v>53</v>
      </c>
      <c r="C28" s="8" t="b">
        <f>+IF(C14=1,IF(C16&lt;1000,'Fish Passage Flow'!M5,'Fish Passage Flow'!M12),IF(C14=2,IF(C16&lt;1000,IF(C19&lt;20,'Fish Passage Flow'!M6,'Fish Passage Flow'!M8),'Fish Passage Flow'!M14),IF(C14=3,IF(C16&lt;1000,'Fish Passage Flow'!M9,'Fish Passage Flow'!M17))))</f>
        <v>0</v>
      </c>
      <c r="D28" s="2" t="s">
        <v>47</v>
      </c>
      <c r="E28" s="8">
        <f t="shared" si="0"/>
        <v>0</v>
      </c>
      <c r="F28" s="2" t="s">
        <v>49</v>
      </c>
      <c r="G28" s="3"/>
      <c r="H28" s="3"/>
    </row>
    <row r="29" spans="2:9" ht="14.45" x14ac:dyDescent="0.3">
      <c r="B29" s="3"/>
      <c r="C29" s="3"/>
      <c r="D29" s="3"/>
      <c r="E29" s="3"/>
      <c r="F29" s="3"/>
      <c r="G29" s="3"/>
      <c r="H29" s="3"/>
    </row>
    <row r="30" spans="2:9" x14ac:dyDescent="0.25">
      <c r="B30" s="32" t="s">
        <v>45</v>
      </c>
      <c r="C30" s="24"/>
      <c r="D30" s="24"/>
      <c r="E30" s="24"/>
      <c r="F30" s="24"/>
      <c r="G30" s="24"/>
      <c r="H30" s="24"/>
      <c r="I30" s="24"/>
    </row>
    <row r="31" spans="2:9" x14ac:dyDescent="0.25">
      <c r="B31" s="74" t="s">
        <v>62</v>
      </c>
      <c r="C31" s="74"/>
      <c r="D31" s="74"/>
      <c r="E31" s="74"/>
      <c r="F31" s="74"/>
      <c r="G31" s="74"/>
      <c r="H31" s="74"/>
      <c r="I31" s="74"/>
    </row>
    <row r="32" spans="2:9" x14ac:dyDescent="0.25">
      <c r="B32" s="74"/>
      <c r="C32" s="74"/>
      <c r="D32" s="74"/>
      <c r="E32" s="74"/>
      <c r="F32" s="74"/>
      <c r="G32" s="74"/>
      <c r="H32" s="74"/>
      <c r="I32" s="74"/>
    </row>
    <row r="33" spans="2:9" x14ac:dyDescent="0.25">
      <c r="B33" s="74"/>
      <c r="C33" s="74"/>
      <c r="D33" s="74"/>
      <c r="E33" s="74"/>
      <c r="F33" s="74"/>
      <c r="G33" s="74"/>
      <c r="H33" s="74"/>
      <c r="I33" s="74"/>
    </row>
    <row r="34" spans="2:9" x14ac:dyDescent="0.25">
      <c r="B34" s="74" t="s">
        <v>63</v>
      </c>
      <c r="C34" s="74"/>
      <c r="D34" s="74"/>
      <c r="E34" s="74"/>
      <c r="F34" s="74"/>
      <c r="G34" s="74"/>
      <c r="H34" s="74"/>
      <c r="I34" s="74"/>
    </row>
    <row r="35" spans="2:9" x14ac:dyDescent="0.25">
      <c r="B35" s="74"/>
      <c r="C35" s="74"/>
      <c r="D35" s="74"/>
      <c r="E35" s="74"/>
      <c r="F35" s="74"/>
      <c r="G35" s="74"/>
      <c r="H35" s="74"/>
      <c r="I35" s="74"/>
    </row>
    <row r="36" spans="2:9" x14ac:dyDescent="0.25">
      <c r="B36" s="74"/>
      <c r="C36" s="74"/>
      <c r="D36" s="74"/>
      <c r="E36" s="74"/>
      <c r="F36" s="74"/>
      <c r="G36" s="74"/>
      <c r="H36" s="74"/>
      <c r="I36" s="74"/>
    </row>
    <row r="37" spans="2:9" x14ac:dyDescent="0.25">
      <c r="B37" s="74" t="s">
        <v>65</v>
      </c>
      <c r="C37" s="74"/>
      <c r="D37" s="74"/>
      <c r="E37" s="74"/>
      <c r="F37" s="74"/>
      <c r="G37" s="74"/>
      <c r="H37" s="74"/>
      <c r="I37" s="74"/>
    </row>
    <row r="38" spans="2:9" x14ac:dyDescent="0.25">
      <c r="B38" s="74"/>
      <c r="C38" s="74"/>
      <c r="D38" s="74"/>
      <c r="E38" s="74"/>
      <c r="F38" s="74"/>
      <c r="G38" s="74"/>
      <c r="H38" s="74"/>
      <c r="I38" s="74"/>
    </row>
    <row r="39" spans="2:9" x14ac:dyDescent="0.25">
      <c r="B39" s="74"/>
      <c r="C39" s="74"/>
      <c r="D39" s="74"/>
      <c r="E39" s="74"/>
      <c r="F39" s="74"/>
      <c r="G39" s="74"/>
      <c r="H39" s="74"/>
      <c r="I39" s="74"/>
    </row>
    <row r="40" spans="2:9" ht="15" customHeight="1" x14ac:dyDescent="0.25">
      <c r="B40" s="74" t="s">
        <v>64</v>
      </c>
      <c r="C40" s="74"/>
      <c r="D40" s="74"/>
      <c r="E40" s="74"/>
      <c r="F40" s="74"/>
      <c r="G40" s="74"/>
      <c r="H40" s="74"/>
      <c r="I40" s="74"/>
    </row>
    <row r="41" spans="2:9" x14ac:dyDescent="0.25">
      <c r="B41" s="74"/>
      <c r="C41" s="74"/>
      <c r="D41" s="74"/>
      <c r="E41" s="74"/>
      <c r="F41" s="74"/>
      <c r="G41" s="74"/>
      <c r="H41" s="74"/>
      <c r="I41" s="74"/>
    </row>
    <row r="42" spans="2:9" x14ac:dyDescent="0.25">
      <c r="B42" s="74"/>
      <c r="C42" s="74"/>
      <c r="D42" s="74"/>
      <c r="E42" s="74"/>
      <c r="F42" s="74"/>
      <c r="G42" s="74"/>
      <c r="H42" s="74"/>
      <c r="I42" s="74"/>
    </row>
    <row r="46" spans="2:9" ht="1.5" customHeight="1" x14ac:dyDescent="0.25">
      <c r="B46" t="s">
        <v>20</v>
      </c>
      <c r="C46">
        <v>1</v>
      </c>
    </row>
    <row r="47" spans="2:9" ht="14.45" hidden="1" x14ac:dyDescent="0.3">
      <c r="B47" t="s">
        <v>19</v>
      </c>
      <c r="C47">
        <v>2</v>
      </c>
    </row>
    <row r="48" spans="2:9" ht="14.45" hidden="1" x14ac:dyDescent="0.3">
      <c r="C48">
        <v>3</v>
      </c>
    </row>
    <row r="50" spans="2:2" ht="3" customHeight="1" x14ac:dyDescent="0.25">
      <c r="B50" t="s">
        <v>17</v>
      </c>
    </row>
    <row r="51" spans="2:2" ht="14.45" hidden="1" x14ac:dyDescent="0.3">
      <c r="B51" t="s">
        <v>21</v>
      </c>
    </row>
    <row r="52" spans="2:2" ht="14.45" hidden="1" x14ac:dyDescent="0.3">
      <c r="B52" t="s">
        <v>22</v>
      </c>
    </row>
  </sheetData>
  <sheetProtection password="FF14" sheet="1" objects="1" scenarios="1"/>
  <scenarios current="1" show="0">
    <scenario name="Less Than" locked="1" count="1" user="Morss, Corey M (DFW)" comment="Created by Morss, Corey M (DFW) on 3/7/2013_x000a_Modified by Morss, Corey M (DFW) on 3/7/2013">
      <inputCells r="E16" val="&lt;"/>
    </scenario>
    <scenario name="Greater Than" locked="1" count="1" user="Morss, Corey M (DFW)" comment="Created by Morss, Corey M (DFW) on 3/7/2013_x000a_Modified by Morss, Corey M (DFW) on 3/7/2013">
      <inputCells r="E16" val="&gt;"/>
    </scenario>
  </scenarios>
  <mergeCells count="5">
    <mergeCell ref="B31:I33"/>
    <mergeCell ref="B34:I36"/>
    <mergeCell ref="B37:I39"/>
    <mergeCell ref="B40:I42"/>
    <mergeCell ref="B2:G3"/>
  </mergeCells>
  <conditionalFormatting sqref="C18">
    <cfRule type="expression" dxfId="15" priority="13">
      <formula>+$C$14&gt;1</formula>
    </cfRule>
    <cfRule type="expression" dxfId="14" priority="14">
      <formula>+$C$14=1</formula>
    </cfRule>
  </conditionalFormatting>
  <conditionalFormatting sqref="C17">
    <cfRule type="expression" dxfId="13" priority="11">
      <formula>+$C$14&gt;1</formula>
    </cfRule>
    <cfRule type="expression" dxfId="12" priority="12">
      <formula>+$C$14=1</formula>
    </cfRule>
  </conditionalFormatting>
  <dataValidations count="1">
    <dataValidation type="list" allowBlank="1" showInputMessage="1" showErrorMessage="1" sqref="C14" xr:uid="{00000000-0002-0000-0300-000000000000}">
      <formula1>$C$46:$C$48</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2:N20"/>
  <sheetViews>
    <sheetView zoomScaleNormal="100" workbookViewId="0">
      <selection activeCell="O4" sqref="O4"/>
    </sheetView>
  </sheetViews>
  <sheetFormatPr defaultRowHeight="15" x14ac:dyDescent="0.25"/>
  <cols>
    <col min="2" max="2" width="17.85546875" bestFit="1" customWidth="1"/>
    <col min="3" max="3" width="13.140625" bestFit="1" customWidth="1"/>
    <col min="10" max="10" width="3.42578125" bestFit="1" customWidth="1"/>
    <col min="11" max="11" width="10.28515625" bestFit="1" customWidth="1"/>
    <col min="12" max="12" width="3.42578125" bestFit="1" customWidth="1"/>
    <col min="13" max="13" width="10.5703125" customWidth="1"/>
    <col min="14" max="14" width="3.42578125" bestFit="1" customWidth="1"/>
  </cols>
  <sheetData>
    <row r="2" spans="1:14" ht="14.45" x14ac:dyDescent="0.3">
      <c r="B2" t="s">
        <v>23</v>
      </c>
    </row>
    <row r="4" spans="1:14" ht="14.45" x14ac:dyDescent="0.3">
      <c r="B4" t="s">
        <v>24</v>
      </c>
      <c r="C4" t="s">
        <v>25</v>
      </c>
      <c r="D4" t="s">
        <v>26</v>
      </c>
      <c r="E4" t="s">
        <v>27</v>
      </c>
      <c r="F4" t="s">
        <v>28</v>
      </c>
      <c r="G4" t="s">
        <v>29</v>
      </c>
      <c r="I4" t="s">
        <v>30</v>
      </c>
      <c r="K4" t="s">
        <v>31</v>
      </c>
      <c r="M4" t="s">
        <v>32</v>
      </c>
    </row>
    <row r="5" spans="1:14" ht="16.899999999999999" x14ac:dyDescent="0.35">
      <c r="A5" t="s">
        <v>8</v>
      </c>
      <c r="B5" s="10">
        <v>1</v>
      </c>
      <c r="C5" t="s">
        <v>33</v>
      </c>
      <c r="D5">
        <v>6.99</v>
      </c>
      <c r="E5">
        <v>0.95</v>
      </c>
      <c r="F5">
        <v>1.01</v>
      </c>
      <c r="G5">
        <v>25.7</v>
      </c>
      <c r="I5" s="9">
        <f>+D5*('Qfp Calculator'!C15^'Fish Passage Flow'!E5)*('Qfp Calculator'!C18^'Fish Passage Flow'!F5)</f>
        <v>0</v>
      </c>
      <c r="J5" s="9" t="s">
        <v>34</v>
      </c>
      <c r="K5" s="9">
        <f t="shared" ref="K5:K10" si="0">+I5*(1+G5/100)</f>
        <v>0</v>
      </c>
      <c r="L5" s="9" t="s">
        <v>34</v>
      </c>
      <c r="M5" s="9">
        <f t="shared" ref="M5:M10" si="1">+I5*(1-G5/100)</f>
        <v>0</v>
      </c>
      <c r="N5" s="9" t="s">
        <v>34</v>
      </c>
    </row>
    <row r="6" spans="1:14" s="3" customFormat="1" ht="16.899999999999999" x14ac:dyDescent="0.35">
      <c r="B6" s="11" t="s">
        <v>35</v>
      </c>
      <c r="C6" s="3" t="s">
        <v>36</v>
      </c>
      <c r="D6" s="3">
        <v>0.125</v>
      </c>
      <c r="E6" s="3">
        <v>0.93</v>
      </c>
      <c r="F6" s="3">
        <v>1.1499999999999999</v>
      </c>
      <c r="G6" s="3">
        <v>48.6</v>
      </c>
      <c r="I6" s="12">
        <f>+D6*'Qfp Calculator'!C15^'Fish Passage Flow'!E6*'Qfp Calculator'!C17^'Fish Passage Flow'!F6</f>
        <v>0</v>
      </c>
      <c r="J6" s="13" t="s">
        <v>34</v>
      </c>
      <c r="K6" s="12">
        <f t="shared" si="0"/>
        <v>0</v>
      </c>
      <c r="L6" s="13" t="s">
        <v>34</v>
      </c>
      <c r="M6" s="13">
        <f t="shared" si="1"/>
        <v>0</v>
      </c>
      <c r="N6" s="13" t="s">
        <v>34</v>
      </c>
    </row>
    <row r="7" spans="1:14" ht="16.899999999999999" x14ac:dyDescent="0.35">
      <c r="B7" s="14" t="s">
        <v>37</v>
      </c>
      <c r="C7" t="s">
        <v>38</v>
      </c>
      <c r="D7">
        <v>141</v>
      </c>
      <c r="E7">
        <v>0.72</v>
      </c>
      <c r="G7">
        <v>59.8</v>
      </c>
      <c r="I7" s="9">
        <f>+D7*'Qfp Calculator'!C15^'Fish Passage Flow'!E7</f>
        <v>0</v>
      </c>
      <c r="J7" s="9" t="s">
        <v>34</v>
      </c>
      <c r="K7" s="9">
        <f t="shared" si="0"/>
        <v>0</v>
      </c>
      <c r="L7" s="9" t="s">
        <v>34</v>
      </c>
      <c r="M7" s="9">
        <f t="shared" si="1"/>
        <v>0</v>
      </c>
      <c r="N7" s="9" t="s">
        <v>34</v>
      </c>
    </row>
    <row r="8" spans="1:14" ht="16.899999999999999" x14ac:dyDescent="0.35">
      <c r="B8" s="14" t="s">
        <v>39</v>
      </c>
      <c r="C8" t="s">
        <v>36</v>
      </c>
      <c r="D8">
        <v>5.1999999999999998E-2</v>
      </c>
      <c r="E8">
        <v>0.96</v>
      </c>
      <c r="F8">
        <v>1.28</v>
      </c>
      <c r="G8">
        <v>40.700000000000003</v>
      </c>
      <c r="I8" s="9">
        <f>+D8*'Qfp Calculator'!C15^'Fish Passage Flow'!E8*'Qfp Calculator'!C17^'Fish Passage Flow'!F8</f>
        <v>0</v>
      </c>
      <c r="J8" s="9" t="s">
        <v>34</v>
      </c>
      <c r="K8" s="9">
        <f t="shared" si="0"/>
        <v>0</v>
      </c>
      <c r="L8" s="9" t="s">
        <v>34</v>
      </c>
      <c r="M8" s="9">
        <f t="shared" si="1"/>
        <v>0</v>
      </c>
      <c r="N8" s="9" t="s">
        <v>34</v>
      </c>
    </row>
    <row r="9" spans="1:14" ht="16.899999999999999" x14ac:dyDescent="0.35">
      <c r="B9" s="10" t="s">
        <v>40</v>
      </c>
      <c r="C9" t="s">
        <v>36</v>
      </c>
      <c r="D9">
        <v>0.66600000000000004</v>
      </c>
      <c r="E9">
        <v>0.95</v>
      </c>
      <c r="F9">
        <v>0.82</v>
      </c>
      <c r="G9">
        <v>38.1</v>
      </c>
      <c r="I9" s="9">
        <f>+D9*'Qfp Calculator'!C15^'Fish Passage Flow'!E9*'Qfp Calculator'!C17^'Fish Passage Flow'!F9</f>
        <v>0</v>
      </c>
      <c r="J9" s="9" t="s">
        <v>34</v>
      </c>
      <c r="K9" s="9">
        <f t="shared" si="0"/>
        <v>0</v>
      </c>
      <c r="L9" s="9" t="s">
        <v>34</v>
      </c>
      <c r="M9" s="9">
        <f t="shared" si="1"/>
        <v>0</v>
      </c>
      <c r="N9" s="9" t="s">
        <v>34</v>
      </c>
    </row>
    <row r="10" spans="1:14" ht="16.899999999999999" x14ac:dyDescent="0.35">
      <c r="B10" s="14" t="s">
        <v>37</v>
      </c>
      <c r="C10" t="s">
        <v>36</v>
      </c>
      <c r="D10">
        <v>0.27800000000000002</v>
      </c>
      <c r="E10">
        <v>1.41</v>
      </c>
      <c r="F10">
        <v>0.55000000000000004</v>
      </c>
      <c r="G10">
        <v>59.8</v>
      </c>
      <c r="I10" s="9">
        <f>+D10*'Qfp Calculator'!C15^'Fish Passage Flow'!E10*'Qfp Calculator'!C17^'Fish Passage Flow'!F10</f>
        <v>0</v>
      </c>
      <c r="J10" s="9" t="s">
        <v>34</v>
      </c>
      <c r="K10" s="9">
        <f t="shared" si="0"/>
        <v>0</v>
      </c>
      <c r="L10" s="9" t="s">
        <v>34</v>
      </c>
      <c r="M10" s="9">
        <f t="shared" si="1"/>
        <v>0</v>
      </c>
      <c r="N10" s="9" t="s">
        <v>34</v>
      </c>
    </row>
    <row r="11" spans="1:14" ht="14.45" x14ac:dyDescent="0.3">
      <c r="B11" t="s">
        <v>41</v>
      </c>
      <c r="I11" s="9"/>
      <c r="J11" s="9"/>
      <c r="K11" s="9"/>
      <c r="L11" s="9"/>
      <c r="M11" s="9"/>
      <c r="N11" s="9"/>
    </row>
    <row r="12" spans="1:14" ht="16.899999999999999" x14ac:dyDescent="0.35">
      <c r="A12" t="s">
        <v>8</v>
      </c>
      <c r="B12" s="10">
        <v>1</v>
      </c>
      <c r="C12" t="s">
        <v>33</v>
      </c>
      <c r="D12">
        <v>2.25</v>
      </c>
      <c r="E12">
        <v>0.85</v>
      </c>
      <c r="F12">
        <v>0.95</v>
      </c>
      <c r="G12">
        <v>30.6</v>
      </c>
      <c r="I12" s="9">
        <f>+D12*'Qfp Calculator'!C15^'Fish Passage Flow'!E12*'Qfp Calculator'!C18^'Fish Passage Flow'!F12</f>
        <v>0</v>
      </c>
      <c r="J12" s="9"/>
      <c r="K12" s="9">
        <f t="shared" ref="K12:K17" si="2">+I12*(1+G12/100)</f>
        <v>0</v>
      </c>
      <c r="L12" s="9" t="s">
        <v>34</v>
      </c>
      <c r="M12" s="9">
        <f t="shared" ref="M12:M17" si="3">+I12*(1-G12/100)</f>
        <v>0</v>
      </c>
      <c r="N12" s="9" t="s">
        <v>34</v>
      </c>
    </row>
    <row r="13" spans="1:14" ht="16.899999999999999" x14ac:dyDescent="0.35">
      <c r="B13" s="10" t="s">
        <v>35</v>
      </c>
      <c r="C13" t="s">
        <v>36</v>
      </c>
      <c r="D13">
        <v>1E-3</v>
      </c>
      <c r="E13">
        <v>1.0900000000000001</v>
      </c>
      <c r="F13">
        <v>2.0699999999999998</v>
      </c>
      <c r="G13">
        <v>75</v>
      </c>
      <c r="I13" s="9">
        <f>+D13*'Qfp Calculator'!C15^'Fish Passage Flow'!E13*'Qfp Calculator'!C17^'Fish Passage Flow'!F13</f>
        <v>0</v>
      </c>
      <c r="J13" s="9"/>
      <c r="K13" s="9">
        <f t="shared" si="2"/>
        <v>0</v>
      </c>
      <c r="L13" s="9" t="s">
        <v>34</v>
      </c>
      <c r="M13" s="9">
        <f t="shared" si="3"/>
        <v>0</v>
      </c>
      <c r="N13" s="9" t="s">
        <v>34</v>
      </c>
    </row>
    <row r="14" spans="1:14" ht="16.899999999999999" x14ac:dyDescent="0.35">
      <c r="B14" s="14" t="s">
        <v>37</v>
      </c>
      <c r="C14" t="s">
        <v>36</v>
      </c>
      <c r="D14">
        <v>3.25</v>
      </c>
      <c r="E14">
        <v>0.76</v>
      </c>
      <c r="F14">
        <v>0.48</v>
      </c>
      <c r="G14">
        <v>56.9</v>
      </c>
      <c r="I14" s="9">
        <f>+D14*'Qfp Calculator'!C15^'Fish Passage Flow'!E14*'Qfp Calculator'!C17^'Fish Passage Flow'!F14</f>
        <v>0</v>
      </c>
      <c r="J14" s="9"/>
      <c r="K14" s="9">
        <f t="shared" si="2"/>
        <v>0</v>
      </c>
      <c r="L14" s="9" t="s">
        <v>34</v>
      </c>
      <c r="M14" s="9">
        <f t="shared" si="3"/>
        <v>0</v>
      </c>
      <c r="N14" s="9" t="s">
        <v>34</v>
      </c>
    </row>
    <row r="15" spans="1:14" ht="16.899999999999999" x14ac:dyDescent="0.35">
      <c r="B15" s="14" t="s">
        <v>39</v>
      </c>
      <c r="C15" t="s">
        <v>36</v>
      </c>
      <c r="D15">
        <v>3.0000000000000001E-3</v>
      </c>
      <c r="E15">
        <v>1.1000000000000001</v>
      </c>
      <c r="F15">
        <v>1.6</v>
      </c>
      <c r="G15">
        <v>43.3</v>
      </c>
      <c r="I15" s="9">
        <f>+D15*'Qfp Calculator'!C15^'Fish Passage Flow'!E15*'Qfp Calculator'!C17^'Fish Passage Flow'!F15</f>
        <v>0</v>
      </c>
      <c r="J15" s="9"/>
      <c r="K15" s="9">
        <f t="shared" si="2"/>
        <v>0</v>
      </c>
      <c r="L15" s="9" t="s">
        <v>34</v>
      </c>
      <c r="M15" s="9">
        <f t="shared" si="3"/>
        <v>0</v>
      </c>
      <c r="N15" s="9" t="s">
        <v>34</v>
      </c>
    </row>
    <row r="16" spans="1:14" ht="16.899999999999999" x14ac:dyDescent="0.35">
      <c r="B16" s="10" t="s">
        <v>40</v>
      </c>
      <c r="C16" t="s">
        <v>36</v>
      </c>
      <c r="D16">
        <v>1.4E-2</v>
      </c>
      <c r="E16">
        <v>0.87</v>
      </c>
      <c r="F16">
        <v>1.42</v>
      </c>
      <c r="G16">
        <v>38.1</v>
      </c>
      <c r="I16" s="9">
        <f>+D16*'Qfp Calculator'!C15^'Fish Passage Flow'!E16*'Qfp Calculator'!C17^'Fish Passage Flow'!F16</f>
        <v>0</v>
      </c>
      <c r="J16" s="9"/>
      <c r="K16" s="9">
        <f t="shared" si="2"/>
        <v>0</v>
      </c>
      <c r="L16" s="9" t="s">
        <v>34</v>
      </c>
      <c r="M16" s="9">
        <f t="shared" si="3"/>
        <v>0</v>
      </c>
      <c r="N16" s="9" t="s">
        <v>34</v>
      </c>
    </row>
    <row r="17" spans="2:14" ht="16.899999999999999" x14ac:dyDescent="0.35">
      <c r="B17" s="14" t="s">
        <v>37</v>
      </c>
      <c r="C17" t="s">
        <v>36</v>
      </c>
      <c r="D17">
        <v>3.4780000000000002</v>
      </c>
      <c r="E17">
        <v>0.85</v>
      </c>
      <c r="F17">
        <v>0.38</v>
      </c>
      <c r="G17">
        <v>28.2</v>
      </c>
      <c r="I17" s="9">
        <f>+D17*'Qfp Calculator'!C15^'Fish Passage Flow'!E17*'Qfp Calculator'!C17^'Fish Passage Flow'!F17</f>
        <v>0</v>
      </c>
      <c r="J17" s="9"/>
      <c r="K17" s="9">
        <f t="shared" si="2"/>
        <v>0</v>
      </c>
      <c r="L17" s="9" t="s">
        <v>34</v>
      </c>
      <c r="M17" s="9">
        <f t="shared" si="3"/>
        <v>0</v>
      </c>
      <c r="N17" s="9" t="s">
        <v>34</v>
      </c>
    </row>
    <row r="18" spans="2:14" ht="14.45" x14ac:dyDescent="0.3">
      <c r="C18" s="14"/>
    </row>
    <row r="19" spans="2:14" ht="14.45" x14ac:dyDescent="0.3">
      <c r="C19" s="14"/>
    </row>
    <row r="20" spans="2:14" ht="14.45" x14ac:dyDescent="0.3">
      <c r="C20" s="14"/>
    </row>
  </sheetData>
  <sheetProtection password="FF14" sheet="1" objects="1" scenarios="1"/>
  <pageMargins left="0.7" right="0.7" top="0.75" bottom="0.75" header="0.3" footer="0.3"/>
  <pageSetup orientation="portrait" r:id="rId1"/>
  <headerFooter>
    <oddHeader>&amp;R105 K051518a Goodnough Creek
SR 302 MP 16.15</oddHeader>
    <oddFooter>&amp;RMarch, 2013</oddFooter>
  </headerFooter>
  <extLst>
    <ext xmlns:x14="http://schemas.microsoft.com/office/spreadsheetml/2009/9/main" uri="{78C0D931-6437-407d-A8EE-F0AAD7539E65}">
      <x14:conditionalFormattings>
        <x14:conditionalFormatting xmlns:xm="http://schemas.microsoft.com/office/excel/2006/main">
          <x14:cfRule type="expression" priority="15" id="{E902C36B-08A7-4F97-875C-16F39C1C1F09}">
            <xm:f>+'Qfp Calculator'!$C$19&gt;20</xm:f>
            <x14:dxf>
              <border>
                <left/>
                <right/>
                <top/>
                <bottom/>
                <vertical/>
                <horizontal/>
              </border>
            </x14:dxf>
          </x14:cfRule>
          <x14:cfRule type="expression" priority="16" id="{3F684C71-0A6E-4C85-BEDA-7A03E7A33973}">
            <xm:f>+'Qfp Calculator'!$C$16&lt;1000</xm:f>
            <x14:dxf>
              <border>
                <left style="thin">
                  <color auto="1"/>
                </left>
                <right style="thin">
                  <color auto="1"/>
                </right>
                <top style="thin">
                  <color auto="1"/>
                </top>
                <bottom style="thin">
                  <color auto="1"/>
                </bottom>
                <vertical/>
                <horizontal/>
              </border>
            </x14:dxf>
          </x14:cfRule>
          <xm:sqref>I6</xm:sqref>
        </x14:conditionalFormatting>
        <x14:conditionalFormatting xmlns:xm="http://schemas.microsoft.com/office/excel/2006/main">
          <x14:cfRule type="expression" priority="17" id="{AF1F15E6-579D-4D2A-A920-C766B51DCCA4}">
            <xm:f>+'Qfp Calculator'!$C$14=2</xm:f>
            <x14:dxf>
              <fill>
                <patternFill>
                  <bgColor rgb="FF92D050"/>
                </patternFill>
              </fill>
            </x14:dxf>
          </x14:cfRule>
          <xm:sqref>I6:I8</xm:sqref>
        </x14:conditionalFormatting>
        <x14:conditionalFormatting xmlns:xm="http://schemas.microsoft.com/office/excel/2006/main">
          <x14:cfRule type="expression" priority="18" id="{82C7E06F-3EC6-4676-B875-E8B1457857A5}">
            <xm:f>+'Qfp Calculator'!$C$14=1</xm:f>
            <x14:dxf>
              <fill>
                <patternFill>
                  <bgColor rgb="FF92D050"/>
                </patternFill>
              </fill>
              <border>
                <left style="thin">
                  <color auto="1"/>
                </left>
                <right style="thin">
                  <color auto="1"/>
                </right>
                <top style="thin">
                  <color auto="1"/>
                </top>
                <bottom style="thin">
                  <color auto="1"/>
                </bottom>
                <vertical/>
                <horizontal/>
              </border>
            </x14:dxf>
          </x14:cfRule>
          <xm:sqref>I5</xm:sqref>
        </x14:conditionalFormatting>
        <x14:conditionalFormatting xmlns:xm="http://schemas.microsoft.com/office/excel/2006/main">
          <x14:cfRule type="expression" priority="20" id="{24D6F9BC-F1EB-4F70-82F7-B212BE8C3141}">
            <xm:f>+'Qfp Calculator'!$C$16&gt;1000</xm:f>
            <x14:dxf>
              <border>
                <left style="thin">
                  <color auto="1"/>
                </left>
                <right style="thin">
                  <color auto="1"/>
                </right>
                <top style="thin">
                  <color auto="1"/>
                </top>
                <bottom style="thin">
                  <color auto="1"/>
                </bottom>
                <vertical/>
                <horizontal/>
              </border>
            </x14:dxf>
          </x14:cfRule>
          <x14:cfRule type="expression" priority="21" id="{73DE39C3-A373-439E-B855-FC7DC793F457}">
            <xm:f>+'Qfp Calculator'!$C$16&gt;1000</xm:f>
            <x14:dxf>
              <border>
                <left style="thin">
                  <color auto="1"/>
                </left>
                <right style="thin">
                  <color auto="1"/>
                </right>
                <top style="thin">
                  <color auto="1"/>
                </top>
                <bottom style="thin">
                  <color auto="1"/>
                </bottom>
                <vertical/>
                <horizontal/>
              </border>
            </x14:dxf>
          </x14:cfRule>
          <xm:sqref>I7</xm:sqref>
        </x14:conditionalFormatting>
        <x14:conditionalFormatting xmlns:xm="http://schemas.microsoft.com/office/excel/2006/main">
          <x14:cfRule type="expression" priority="22" id="{157510CE-A891-4C43-BE7C-F7547F5BA858}">
            <xm:f>+'Qfp Calculator'!$C$19&gt;20</xm:f>
            <x14:dxf>
              <border>
                <left style="thin">
                  <color auto="1"/>
                </left>
                <right style="thin">
                  <color auto="1"/>
                </right>
                <top style="thin">
                  <color auto="1"/>
                </top>
                <bottom style="thin">
                  <color auto="1"/>
                </bottom>
                <vertical/>
                <horizontal/>
              </border>
            </x14:dxf>
          </x14:cfRule>
          <xm:sqref>I8</xm:sqref>
        </x14:conditionalFormatting>
        <x14:conditionalFormatting xmlns:xm="http://schemas.microsoft.com/office/excel/2006/main">
          <x14:cfRule type="expression" priority="23" id="{FD782974-BA9F-46C2-BEE3-EE201C1B95EE}">
            <xm:f>+'Qfp Calculator'!$C$14=3</xm:f>
            <x14:dxf>
              <fill>
                <patternFill>
                  <bgColor rgb="FF92D050"/>
                </patternFill>
              </fill>
            </x14:dxf>
          </x14:cfRule>
          <xm:sqref>I9:I10</xm:sqref>
        </x14:conditionalFormatting>
        <x14:conditionalFormatting xmlns:xm="http://schemas.microsoft.com/office/excel/2006/main">
          <x14:cfRule type="expression" priority="24" id="{9B13A1FC-4313-41B4-9C55-E6B1DFB97A8C}">
            <xm:f>+'Qfp Calculator'!$C$14=2</xm:f>
            <x14:dxf>
              <border>
                <left/>
                <right/>
                <top/>
                <bottom/>
                <vertical/>
                <horizontal/>
              </border>
            </x14:dxf>
          </x14:cfRule>
          <x14:cfRule type="expression" priority="25" id="{FE8E5603-A852-4245-9C88-B1740825B149}">
            <xm:f>+'Qfp Calculator'!$C$16&lt;1000</xm:f>
            <x14:dxf>
              <border>
                <left style="thin">
                  <color auto="1"/>
                </left>
                <right style="thin">
                  <color auto="1"/>
                </right>
                <top style="thin">
                  <color auto="1"/>
                </top>
                <bottom style="thin">
                  <color auto="1"/>
                </bottom>
                <vertical/>
                <horizontal/>
              </border>
            </x14:dxf>
          </x14:cfRule>
          <xm:sqref>I9</xm:sqref>
        </x14:conditionalFormatting>
        <x14:conditionalFormatting xmlns:xm="http://schemas.microsoft.com/office/excel/2006/main">
          <x14:cfRule type="expression" priority="26" id="{206793C1-5109-491E-BD0E-3CCEF291BB55}">
            <xm:f>+'Qfp Calculator'!$C$14=2</xm:f>
            <x14:dxf>
              <border>
                <left/>
                <right/>
                <top/>
                <bottom/>
                <vertical/>
                <horizontal/>
              </border>
            </x14:dxf>
          </x14:cfRule>
          <x14:cfRule type="expression" priority="27" id="{B60CF4BD-3C0F-4F67-8D40-259E0FEEC9CB}">
            <xm:f>+'Qfp Calculator'!$C$16&gt;1000</xm:f>
            <x14:dxf>
              <border>
                <left style="thin">
                  <color auto="1"/>
                </left>
                <right style="thin">
                  <color auto="1"/>
                </right>
                <top style="thin">
                  <color auto="1"/>
                </top>
                <bottom style="thin">
                  <color auto="1"/>
                </bottom>
                <vertical/>
                <horizontal/>
              </border>
            </x14:dxf>
          </x14:cfRule>
          <xm:sqref>I10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
  <sheetViews>
    <sheetView workbookViewId="0">
      <selection activeCell="N36" sqref="N36"/>
    </sheetView>
  </sheetViews>
  <sheetFormatPr defaultRowHeight="15" x14ac:dyDescent="0.25"/>
  <sheetData>
    <row r="1" spans="1:9" x14ac:dyDescent="0.25">
      <c r="A1" t="s">
        <v>57</v>
      </c>
    </row>
    <row r="2" spans="1:9" x14ac:dyDescent="0.25">
      <c r="A2" t="s">
        <v>55</v>
      </c>
      <c r="I2" s="29" t="s">
        <v>56</v>
      </c>
    </row>
  </sheetData>
  <sheetProtection password="FF14" sheet="1" objects="1" scenarios="1"/>
  <hyperlinks>
    <hyperlink ref="I2" r:id="rId1" xr:uid="{00000000-0004-0000-0500-000000000000}"/>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L2:P6"/>
  <sheetViews>
    <sheetView zoomScaleNormal="100" workbookViewId="0">
      <selection activeCell="K45" sqref="K45"/>
    </sheetView>
  </sheetViews>
  <sheetFormatPr defaultRowHeight="15" x14ac:dyDescent="0.25"/>
  <cols>
    <col min="11" max="11" width="12" customWidth="1"/>
    <col min="16" max="16" width="12.140625" customWidth="1"/>
    <col min="17" max="17" width="10.7109375" customWidth="1"/>
  </cols>
  <sheetData>
    <row r="2" spans="12:16" ht="15.75" thickBot="1" x14ac:dyDescent="0.3"/>
    <row r="3" spans="12:16" x14ac:dyDescent="0.25">
      <c r="L3" s="15" t="s">
        <v>43</v>
      </c>
      <c r="M3" s="16"/>
      <c r="N3" s="16"/>
      <c r="O3" s="16"/>
      <c r="P3" s="17"/>
    </row>
    <row r="4" spans="12:16" x14ac:dyDescent="0.25">
      <c r="L4" s="18" t="s">
        <v>44</v>
      </c>
      <c r="M4" s="19"/>
      <c r="N4" s="19"/>
      <c r="O4" s="19"/>
      <c r="P4" s="20"/>
    </row>
    <row r="5" spans="12:16" x14ac:dyDescent="0.25">
      <c r="L5" s="18" t="s">
        <v>58</v>
      </c>
      <c r="M5" s="19"/>
      <c r="N5" s="19"/>
      <c r="O5" s="19"/>
      <c r="P5" s="20"/>
    </row>
    <row r="6" spans="12:16" ht="15.75" thickBot="1" x14ac:dyDescent="0.3">
      <c r="L6" s="21" t="s">
        <v>59</v>
      </c>
      <c r="M6" s="22"/>
      <c r="N6" s="22"/>
      <c r="O6" s="22"/>
      <c r="P6" s="23"/>
    </row>
  </sheetData>
  <sheetProtection password="FF14"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Culvert Data</vt:lpstr>
      <vt:lpstr>CorrugationOptions</vt:lpstr>
      <vt:lpstr>Channel Data</vt:lpstr>
      <vt:lpstr>Qfp Calculator</vt:lpstr>
      <vt:lpstr>Fish Passage Flow</vt:lpstr>
      <vt:lpstr>Washington Regions</vt:lpstr>
      <vt:lpstr>Intensity Map</vt:lpstr>
    </vt:vector>
  </TitlesOfParts>
  <Company>WDFW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WDFW</dc:creator>
  <cp:lastModifiedBy>Barrett, Daniel E (DFW)</cp:lastModifiedBy>
  <dcterms:created xsi:type="dcterms:W3CDTF">2016-04-21T16:06:04Z</dcterms:created>
  <dcterms:modified xsi:type="dcterms:W3CDTF">2020-09-30T23:41:10Z</dcterms:modified>
</cp:coreProperties>
</file>